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 QUANTITATIVA" sheetId="1" r:id="rId1"/>
    <sheet name="CRONOGRAMA FÍSICO-FINANCEIRO" sheetId="2" r:id="rId2"/>
  </sheets>
  <definedNames/>
  <calcPr fullCalcOnLoad="1"/>
</workbook>
</file>

<file path=xl/sharedStrings.xml><?xml version="1.0" encoding="utf-8"?>
<sst xmlns="http://schemas.openxmlformats.org/spreadsheetml/2006/main" count="363" uniqueCount="197">
  <si>
    <t>PLANILHA QUANTITATIVA DE VALORES</t>
  </si>
  <si>
    <t>OBRA:</t>
  </si>
  <si>
    <t xml:space="preserve">REFORMA GERAL </t>
  </si>
  <si>
    <t>CRECHE “D. ROZA CAPOANI PACCOLA”</t>
  </si>
  <si>
    <t>ENDEREÇO :</t>
  </si>
  <si>
    <t>RUA OLINO FUIN Nº210</t>
  </si>
  <si>
    <t>-22.622760, -48.790199</t>
  </si>
  <si>
    <t>JARDIM CAJU - LENÇÓIS PAULISTA</t>
  </si>
  <si>
    <t>ITEM</t>
  </si>
  <si>
    <t>DESCRIMINAÇÃO DOS SERVIÇOS</t>
  </si>
  <si>
    <t>UNID.</t>
  </si>
  <si>
    <t>Q. PLAN.</t>
  </si>
  <si>
    <t>V.M.O.</t>
  </si>
  <si>
    <t>V.MAT.</t>
  </si>
  <si>
    <t>B.D.I. %</t>
  </si>
  <si>
    <t>TOTAL CALC.</t>
  </si>
  <si>
    <t xml:space="preserve">I </t>
  </si>
  <si>
    <t>PINTURA EXTERNA</t>
  </si>
  <si>
    <t>02.08.020 (CPOS)</t>
  </si>
  <si>
    <t>PLACA DE IDENTIFICAÇÃO PARA OBRA</t>
  </si>
  <si>
    <t>M2</t>
  </si>
  <si>
    <t>08.02.001</t>
  </si>
  <si>
    <t>AG-04 ABRIGO PARA GAS COM 2 CILINDROS DE 45 KG – INCL TUBULAÇÃO</t>
  </si>
  <si>
    <t>UNIT.</t>
  </si>
  <si>
    <t>08.09.018</t>
  </si>
  <si>
    <t xml:space="preserve">TUBO PVC NORMAL "SN" JUNTA ELÁSTICA DN 100 INCL CONEXÕES </t>
  </si>
  <si>
    <t xml:space="preserve">M </t>
  </si>
  <si>
    <t>12.02.002</t>
  </si>
  <si>
    <t xml:space="preserve">CHAPISCO </t>
  </si>
  <si>
    <t>12.02.006</t>
  </si>
  <si>
    <t xml:space="preserve">EMBOCO DESEMPENADO </t>
  </si>
  <si>
    <t>15.02.080</t>
  </si>
  <si>
    <t xml:space="preserve">TINTA LATEX PARA PISO </t>
  </si>
  <si>
    <t>15.80.018</t>
  </si>
  <si>
    <t xml:space="preserve">TINTA LATEX STANDARD INCLUSIVE PREPARO E RETOQUE DE MASSA NIVELADORA </t>
  </si>
  <si>
    <t>15.80.044</t>
  </si>
  <si>
    <t>ESMALTE EM SUPERFICIE REBOCADA SEM MASSA NIVELADORA (cores SW: 6469, 6471, 6474 E 6530)</t>
  </si>
  <si>
    <t>15.80.045</t>
  </si>
  <si>
    <t xml:space="preserve">ESMALTE EM ESQUADRIAS DE FERRO INCLUSIVE PREPARO E RETOQUES DE ZARCAO </t>
  </si>
  <si>
    <t>15.80.060</t>
  </si>
  <si>
    <t xml:space="preserve">ESMALTE EM ESTRUTURA METALICA INCLUSIVE PREPARO E RETOQUE DE ZARCAO </t>
  </si>
  <si>
    <t>II</t>
  </si>
  <si>
    <t>REFORMA GERAL – LACTÁRIO/LAVANDERIA/COZINHA/COPA/WC PNE</t>
  </si>
  <si>
    <t>02.01.001</t>
  </si>
  <si>
    <t xml:space="preserve">ESCAVACAO MANUAL - PROFUNDIDADE ATE 1.80 M </t>
  </si>
  <si>
    <t>M3</t>
  </si>
  <si>
    <t>02.01.010</t>
  </si>
  <si>
    <t xml:space="preserve">APILOAMENTO PARA SIMPLES REGULARIZACAO </t>
  </si>
  <si>
    <t>02.01.012</t>
  </si>
  <si>
    <t xml:space="preserve">LASTRO DE PEDRA BRITADA - 5CM </t>
  </si>
  <si>
    <t>02.02.026</t>
  </si>
  <si>
    <t xml:space="preserve">BROCA DE CONCRETO DE DIAMETRO 25CM - INCL ARRANQUES </t>
  </si>
  <si>
    <t>02.04.002</t>
  </si>
  <si>
    <t xml:space="preserve">ACO CA 50 (A OU B) FYK= 500 M PA </t>
  </si>
  <si>
    <t>Kg</t>
  </si>
  <si>
    <t>02.05.014</t>
  </si>
  <si>
    <t xml:space="preserve">CONCRETO DOSADO E LANÇADO FCK=20MPA </t>
  </si>
  <si>
    <t>03.01.001</t>
  </si>
  <si>
    <t xml:space="preserve">FORMAS DE MADEIRA MACICA </t>
  </si>
  <si>
    <t>03.02.002</t>
  </si>
  <si>
    <t>03.03.014</t>
  </si>
  <si>
    <t xml:space="preserve">CONCRETO DOSADO E LANCADO FCK= 20 M PA </t>
  </si>
  <si>
    <t>04.01.072</t>
  </si>
  <si>
    <t xml:space="preserve">ALVENARIA DE TIJOLO CERAMICO FURADO (BAIANO) ESP.NOM 15 CM </t>
  </si>
  <si>
    <t>04.50.001</t>
  </si>
  <si>
    <t xml:space="preserve">DEMOLIÇÃO DE ALVENARIAS EM GERAL E ELEMENTOS VAZADOS,INCL REVESTIMENTOS </t>
  </si>
  <si>
    <t>05.07.040 (CPOS)</t>
  </si>
  <si>
    <t>REMOÇÃO DE ENTULHO SEPARADO DE OBRA COM CAÇAMBA METÁLICA - TERRA, ALVENARIA, CONCRETO, ARGAMASSA, MADEIRA, PAPEL, PLÁSTICO OU METAL</t>
  </si>
  <si>
    <t>06.02.046</t>
  </si>
  <si>
    <t>PF-27 PORTA DE FERRO 90X215CM + FECHADURA DE SEGURANÇA</t>
  </si>
  <si>
    <t>08.03.015</t>
  </si>
  <si>
    <t xml:space="preserve">TUBO PVC RÍGIDO JUNTA SOLDÁVEL DE 20 INCL CONEXÕES </t>
  </si>
  <si>
    <t>08.04.025</t>
  </si>
  <si>
    <t xml:space="preserve">REGISTRO DE GAVETA COM CANOPLA CROMADA DN 40MM (1 1/2") </t>
  </si>
  <si>
    <t>08.09.061</t>
  </si>
  <si>
    <t xml:space="preserve">TUBO PVC REFORÇADO "SR" JUNTA ELÁSTICA DN 50 INCL CONEXÕES </t>
  </si>
  <si>
    <t>08.09.063</t>
  </si>
  <si>
    <t xml:space="preserve">TUBO PVC REFORÇADO "SR" JUNTA ELÁSTICA DN 100 INCL CONEXÕES </t>
  </si>
  <si>
    <t>08.10.009</t>
  </si>
  <si>
    <t xml:space="preserve">CAIXA SIFONADA DE PVC DN 150X150X50MM COM GRELHA DE AÇO INOX COM FECHO ROTATIVO. </t>
  </si>
  <si>
    <t>08.16.046</t>
  </si>
  <si>
    <t xml:space="preserve">TANQUE DE LOUCA BRANCA,GRANDE C/COLUNA </t>
  </si>
  <si>
    <t>08.16.091</t>
  </si>
  <si>
    <t xml:space="preserve">BR-03 CONJUNTO LAVATORIO E BACIA ACESSIVEIS </t>
  </si>
  <si>
    <t>CJ.</t>
  </si>
  <si>
    <t>08.17.055</t>
  </si>
  <si>
    <t xml:space="preserve">FILTRO PRESSAO CUNO(AQUALAR)C/ELEM FILTR CARVAO ATIVADO E CEL 180/L/H </t>
  </si>
  <si>
    <t>08.17.084</t>
  </si>
  <si>
    <t xml:space="preserve">TORNEIRA ELETRICA - ELETROD. PVC Ø 25MM AMARELO. </t>
  </si>
  <si>
    <t>09.07.024</t>
  </si>
  <si>
    <t xml:space="preserve">CABO DE 2,5 MM2 - 750V DE ISOLAÇÃO </t>
  </si>
  <si>
    <t>09.07.026</t>
  </si>
  <si>
    <t xml:space="preserve">CABO DE 6MM2 - 750V DE ISOLAÇÃO </t>
  </si>
  <si>
    <t>09.08.029</t>
  </si>
  <si>
    <t xml:space="preserve">INTERRUPTOR DE 1 TECLA - ELETROD. PVC Ø 25MM AMARELO. </t>
  </si>
  <si>
    <t>09.08.046</t>
  </si>
  <si>
    <t xml:space="preserve">TOMADA 2P+T PADRAO NBR 14136 CORRENTE 10A-250V - ELETROD. PVC Ø 25MM AMARELO. </t>
  </si>
  <si>
    <t>09.08.049</t>
  </si>
  <si>
    <t xml:space="preserve">TOMADA 2P+T PADRAO NBR 14136 CORRENTE 20A-250V - ELETROD. PVC Ø 25MM AMARELO. </t>
  </si>
  <si>
    <t>09.09.034</t>
  </si>
  <si>
    <t xml:space="preserve">IL-42 LUMINARIA C/ DIFUSOR TRANSPARENTE P/ LAMPADA FLUOR (2X32W) </t>
  </si>
  <si>
    <t>09.09.052</t>
  </si>
  <si>
    <t xml:space="preserve">IL-45 LUMINARIA PARA LAMPADA LED (2X18W) </t>
  </si>
  <si>
    <t>12.02.007</t>
  </si>
  <si>
    <t>REBOCO</t>
  </si>
  <si>
    <t>12.02.013</t>
  </si>
  <si>
    <t xml:space="preserve">CERAMICA ESMALTADA 10X10CM </t>
  </si>
  <si>
    <t>12.02.036</t>
  </si>
  <si>
    <t xml:space="preserve">REVESTIMENTO COM AZULEJOS LISOS, BRANCO BRILHANTE </t>
  </si>
  <si>
    <t>12.50.002</t>
  </si>
  <si>
    <t xml:space="preserve">DEMOLIÇÃO DE REVEST DE AZULEJOS, PASTILHAS E LADRILHOS INCL ARG ASSENTAMENTO </t>
  </si>
  <si>
    <t>13.01.017</t>
  </si>
  <si>
    <t xml:space="preserve">ARGAMASSA DE REGULARIZACAO CIM/AREIA 1:3 ESP=2,50CM </t>
  </si>
  <si>
    <t>13.02.100</t>
  </si>
  <si>
    <t xml:space="preserve">CERAMICA ESMALT.ANTIDER. ABSORÇÃO DE AGUA 3% A 8% PEI 5 COEF.ATRITO MINIMO 0,4 </t>
  </si>
  <si>
    <t>13.06.082</t>
  </si>
  <si>
    <t xml:space="preserve">SO-22 SOLEIRA DE GRANITO EM NIVEL 1 PEÇA (L= 14 A 17CM) </t>
  </si>
  <si>
    <t>13.50.002</t>
  </si>
  <si>
    <t xml:space="preserve">DEMOLIÇAO PISO GRANILITE, LADRILHO HIDRAULICO, CERAMICO, CACOS, INCLUSIVE BASE </t>
  </si>
  <si>
    <t>14.01.008</t>
  </si>
  <si>
    <t xml:space="preserve">VIDRO LISO COMUM INCOLOR DE 6MM </t>
  </si>
  <si>
    <t>16.08.028</t>
  </si>
  <si>
    <t xml:space="preserve">CI-01 CAIXA DE INSPECAO 60X60CM PARA ESGOTO </t>
  </si>
  <si>
    <t>24.02.455 (COMP.)</t>
  </si>
  <si>
    <t>GRADE DE PROTEÇÃO EM METALON 20X20 NA HORIZONTAL, C/ PINT. SW6529</t>
  </si>
  <si>
    <t>25.01.530 (CPOS)</t>
  </si>
  <si>
    <t>CAIXILHO EM ALUMÍNIO DE CORRER, SOB MEDIDA – BRANCO – LINHA 30</t>
  </si>
  <si>
    <t>25.02.230 (CPOS)</t>
  </si>
  <si>
    <t>PORTA EM ALUMÍNIO DE ABRIR, SOB MEDIDA – LINHA 30</t>
  </si>
  <si>
    <t>43.05.030</t>
  </si>
  <si>
    <t>EXAUSTOR ELÉTRICO EM PLÁSTICO, VAZÃO DE 150 A 190M³/H</t>
  </si>
  <si>
    <t>44.02.060 (CPOS)</t>
  </si>
  <si>
    <t>TAMPO/BANCADA EM GRANITO COM ESPESSURA DE 3 CM</t>
  </si>
  <si>
    <t>44.03.370 (CPOS)</t>
  </si>
  <si>
    <t>TORNEIRA DE PAREDE PARA PIA COM BICA MÓVEL E AREJADOR, EM LATÃO FUNDIDO CROMADO</t>
  </si>
  <si>
    <t>44.06.310 (CPOS)</t>
  </si>
  <si>
    <t>CUBA EM AÇO INOXIDÁVEL SIMPLES DE 465X300X140MM C/ VÁLV. E ACESSÓRIOS</t>
  </si>
  <si>
    <t>44.06.370 (CPOS)</t>
  </si>
  <si>
    <t>CUBA EM AÇO INOXIDÁVEL SIMPLES DE 500X400X250MM C/ VÁLV. E ACESSÓRIOS</t>
  </si>
  <si>
    <t>44.06.410 (CPOS)</t>
  </si>
  <si>
    <t>CUBA EM AÇO INOXIDÁVEL SIMPLES DE 600X500X300MM C/ VALV. E ACESSÓRIOS</t>
  </si>
  <si>
    <t>62.20.350 (CPOS)</t>
  </si>
  <si>
    <t xml:space="preserve">COIFA EM AÇO INOXIDÁVEL COM FILTRO E EXAUSTOR AXIAL </t>
  </si>
  <si>
    <t>III</t>
  </si>
  <si>
    <t>REFORMA INTERNA E WC ALUNOS</t>
  </si>
  <si>
    <t>04.09.020 (CPOS)</t>
  </si>
  <si>
    <t>RETIRADA DE ESQUADRIA METÁLICA EM GERAL</t>
  </si>
  <si>
    <t>05.80.001</t>
  </si>
  <si>
    <t>PORTA MADEIRA COMPENS LISA P/ PINTURA (10 fls. 80cm)</t>
  </si>
  <si>
    <t>08.03.018</t>
  </si>
  <si>
    <t xml:space="preserve">TUBO PVC RÍGIDO JUNTA SOLDÁVEL DE 40 INCL CONEXÕES </t>
  </si>
  <si>
    <t>08.04.021</t>
  </si>
  <si>
    <t xml:space="preserve">REGISTRO DE GAVETA COM CANOPLA CROMADA DN 15MM (1/2") </t>
  </si>
  <si>
    <t>08.04.052</t>
  </si>
  <si>
    <t xml:space="preserve">VALVULA DE DESCARGA C/REG INCORP DN 40MM (1 1/2") C/ ACAB SIMPLES </t>
  </si>
  <si>
    <t>08.15.019</t>
  </si>
  <si>
    <t xml:space="preserve">LT-07 LAVATÓRIO COLETIVO COM TORNEIRA DE MESA- SANIT.ADMINISTRAÇÃO </t>
  </si>
  <si>
    <t>08.16.003</t>
  </si>
  <si>
    <t xml:space="preserve">BACIA SANITÁRIA INFANTIL </t>
  </si>
  <si>
    <t>08.17.038</t>
  </si>
  <si>
    <t xml:space="preserve">CHUVEIRO SIMPLES C/ARTICULACAO, LATAO CROMADO DN 15MM (1/2") </t>
  </si>
  <si>
    <t>13.02.075</t>
  </si>
  <si>
    <t xml:space="preserve">MANTA VINILICAS (AZUL ESCURO) ESPESSURA DE 2 MM </t>
  </si>
  <si>
    <t>13.05.068</t>
  </si>
  <si>
    <t xml:space="preserve">RODAPE VINILICO DE 5 CM SIMPLES </t>
  </si>
  <si>
    <t>13.60.001</t>
  </si>
  <si>
    <t xml:space="preserve">RETIRADA DE PISO VINILICO E BORRACHA </t>
  </si>
  <si>
    <t>14.30.010 (CPOS)</t>
  </si>
  <si>
    <t>DIVISÓRIA EM PLACAS DE GRANITO COM ESPESSURA DE 3 CM</t>
  </si>
  <si>
    <t>15.80.049</t>
  </si>
  <si>
    <t xml:space="preserve">ESMALTE EM SUPERFICIE DE MADEIRA INCLUSIVE PREPARO E RETOQUE DE MASSA </t>
  </si>
  <si>
    <t>PORTA EM ALUMÍNIO DE CORRER (02), SOB MEDIDA – LINHA 30</t>
  </si>
  <si>
    <t>30.01.120  (CPOS)</t>
  </si>
  <si>
    <t>BARRA DE APOIO RETA, PARA PESSOAS COM MOBILIDADE REDUZIDA, EM TUBO DE AÇO INOXIDÁVEL DE 1 1/4´ X 400 MM</t>
  </si>
  <si>
    <t>32.16.030 (CPOS)</t>
  </si>
  <si>
    <t>IMPERMEABILIZAÇÃO EM ARGAMASSA POLIMÉRICA PARA UMIDADE E ÁGUA DE PERCOLAÇÃO</t>
  </si>
  <si>
    <t>TOTAL GERAL</t>
  </si>
  <si>
    <t>Lençóis Paulista,11 de OUTUBRO de 2019</t>
  </si>
  <si>
    <t>MEIRI APARECIDA GALASSI MONTANHERO</t>
  </si>
  <si>
    <t>FERNANDO ORTEGA</t>
  </si>
  <si>
    <t>SECRETÁRIA DE EDUCAÇÃO</t>
  </si>
  <si>
    <t>ENGENHEIRO CIVIL</t>
  </si>
  <si>
    <t>CREA 5060809773</t>
  </si>
  <si>
    <t>TABELA BASE: FDE/SP – JULHO/2019 – COMPOSIÇÃO – CPOS 176</t>
  </si>
  <si>
    <t>CRONOGRAMA FÍSICO-FINANCEIRO</t>
  </si>
  <si>
    <t xml:space="preserve"> DESCRIÇÃO DOS SERVIÇOS</t>
  </si>
  <si>
    <t>30 DIAS</t>
  </si>
  <si>
    <t>R$</t>
  </si>
  <si>
    <t>60 DIAS</t>
  </si>
  <si>
    <t>90 DIAS</t>
  </si>
  <si>
    <t>180 DIAS</t>
  </si>
  <si>
    <t>210 DIAS</t>
  </si>
  <si>
    <t>240 DIAS</t>
  </si>
  <si>
    <t>TOTAL</t>
  </si>
  <si>
    <t>TOTAL (R$)</t>
  </si>
  <si>
    <t>TOTAL %</t>
  </si>
  <si>
    <t>TOTAL R$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</si>
</sst>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_-;\-* #,##0.00_-;_-* \-??_-;_-@_-"/>
    <numFmt numFmtId="166" formatCode="00\.00\.00"/>
    <numFmt numFmtId="167" formatCode="#,##0.00;[RED]\-#,##0.00"/>
    <numFmt numFmtId="168" formatCode="#,##0.00"/>
    <numFmt numFmtId="169" formatCode="DD/MM/YYYY"/>
    <numFmt numFmtId="170" formatCode="0.00;\(0.00\)"/>
    <numFmt numFmtId="171" formatCode="0.00%"/>
    <numFmt numFmtId="172" formatCode="00"/>
    <numFmt numFmtId="173" formatCode="[$R$-416]\ #,##0.00;[RED]\-[$R$-416]\ #,##0.0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Ecofont vera sans"/>
      <family val="2"/>
    </font>
    <font>
      <b/>
      <sz val="11"/>
      <name val="Ecofont vera sans"/>
      <family val="2"/>
    </font>
    <font>
      <sz val="11"/>
      <color indexed="8"/>
      <name val="Ecofont vera sans"/>
      <family val="2"/>
    </font>
    <font>
      <b/>
      <sz val="11"/>
      <color indexed="8"/>
      <name val="Ecofont vera sans"/>
      <family val="2"/>
    </font>
    <font>
      <b/>
      <i/>
      <sz val="11"/>
      <name val="Ecofont vera sans"/>
      <family val="2"/>
    </font>
    <font>
      <b/>
      <sz val="11"/>
      <color indexed="18"/>
      <name val="Ecofont vera sans"/>
      <family val="2"/>
    </font>
    <font>
      <sz val="11"/>
      <color indexed="8"/>
      <name val="Ecofont Vera Sans"/>
      <family val="2"/>
    </font>
    <font>
      <b/>
      <i/>
      <sz val="11"/>
      <color indexed="8"/>
      <name val="Ecofont vera sans"/>
      <family val="2"/>
    </font>
    <font>
      <sz val="12"/>
      <name val="Ecofont vera sans"/>
      <family val="2"/>
    </font>
    <font>
      <sz val="10"/>
      <color indexed="8"/>
      <name val="Ecofont Vera Sans"/>
      <family val="2"/>
    </font>
    <font>
      <sz val="10"/>
      <name val="Ecofont Vera Sans"/>
      <family val="2"/>
    </font>
    <font>
      <b/>
      <sz val="12"/>
      <name val="Ecofont vera sans"/>
      <family val="2"/>
    </font>
    <font>
      <sz val="11"/>
      <name val="Ecofont Vera Sans"/>
      <family val="2"/>
    </font>
    <font>
      <b/>
      <sz val="15"/>
      <name val="Ecofont Vera Sans"/>
      <family val="2"/>
    </font>
    <font>
      <sz val="12"/>
      <name val="Ecofont Vera Sans"/>
      <family val="2"/>
    </font>
    <font>
      <b/>
      <i/>
      <sz val="12"/>
      <name val="Ecofont Vera Sans"/>
      <family val="2"/>
    </font>
    <font>
      <sz val="12"/>
      <color indexed="8"/>
      <name val="Ecofont Vera Sans"/>
      <family val="2"/>
    </font>
    <font>
      <b/>
      <sz val="12"/>
      <color indexed="18"/>
      <name val="Ecofont Vera Sans"/>
      <family val="2"/>
    </font>
    <font>
      <b/>
      <sz val="10"/>
      <color indexed="18"/>
      <name val="Ecofont Vera Sans"/>
      <family val="2"/>
    </font>
    <font>
      <b/>
      <sz val="12"/>
      <name val="Ecofont Vera Sans"/>
      <family val="2"/>
    </font>
    <font>
      <b/>
      <sz val="12"/>
      <color indexed="8"/>
      <name val="Ecofont Vera Sans"/>
      <family val="2"/>
    </font>
    <font>
      <b/>
      <sz val="10"/>
      <color indexed="8"/>
      <name val="Ecofont Vera Sans"/>
      <family val="2"/>
    </font>
    <font>
      <sz val="14"/>
      <name val="Ecofont Vera Sans"/>
      <family val="2"/>
    </font>
    <font>
      <b/>
      <sz val="10"/>
      <name val="Ecofont Vera Sans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  <xf numFmtId="165" fontId="0" fillId="0" borderId="0" applyFill="0" applyBorder="0" applyAlignment="0" applyProtection="0"/>
  </cellStyleXfs>
  <cellXfs count="217">
    <xf numFmtId="164" fontId="0" fillId="0" borderId="0" xfId="0" applyAlignment="1">
      <alignment/>
    </xf>
    <xf numFmtId="166" fontId="12" fillId="0" borderId="0" xfId="0" applyNumberFormat="1" applyFont="1" applyBorder="1" applyAlignment="1">
      <alignment horizontal="center"/>
    </xf>
    <xf numFmtId="164" fontId="13" fillId="0" borderId="0" xfId="0" applyFont="1" applyBorder="1" applyAlignment="1">
      <alignment wrapText="1"/>
    </xf>
    <xf numFmtId="164" fontId="13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6" fontId="14" fillId="0" borderId="2" xfId="0" applyNumberFormat="1" applyFont="1" applyBorder="1" applyAlignment="1">
      <alignment horizontal="center" vertical="center"/>
    </xf>
    <xf numFmtId="164" fontId="15" fillId="0" borderId="3" xfId="0" applyFont="1" applyBorder="1" applyAlignment="1">
      <alignment horizontal="right" vertical="center" wrapText="1"/>
    </xf>
    <xf numFmtId="164" fontId="15" fillId="0" borderId="3" xfId="0" applyFont="1" applyBorder="1" applyAlignment="1">
      <alignment horizontal="center" vertical="center"/>
    </xf>
    <xf numFmtId="167" fontId="14" fillId="0" borderId="3" xfId="0" applyNumberFormat="1" applyFont="1" applyBorder="1" applyAlignment="1">
      <alignment horizontal="center" vertical="center"/>
    </xf>
    <xf numFmtId="168" fontId="14" fillId="0" borderId="3" xfId="0" applyNumberFormat="1" applyFont="1" applyBorder="1" applyAlignment="1">
      <alignment horizontal="center" vertical="center"/>
    </xf>
    <xf numFmtId="168" fontId="14" fillId="0" borderId="4" xfId="0" applyNumberFormat="1" applyFont="1" applyBorder="1" applyAlignment="1">
      <alignment horizontal="center" vertical="center"/>
    </xf>
    <xf numFmtId="164" fontId="14" fillId="0" borderId="0" xfId="0" applyFont="1" applyBorder="1" applyAlignment="1">
      <alignment vertical="center"/>
    </xf>
    <xf numFmtId="164" fontId="14" fillId="0" borderId="0" xfId="0" applyFont="1" applyAlignment="1">
      <alignment vertical="center"/>
    </xf>
    <xf numFmtId="166" fontId="14" fillId="0" borderId="5" xfId="0" applyNumberFormat="1" applyFont="1" applyBorder="1" applyAlignment="1">
      <alignment horizontal="center" vertical="center"/>
    </xf>
    <xf numFmtId="164" fontId="16" fillId="0" borderId="0" xfId="0" applyFont="1" applyFill="1" applyBorder="1" applyAlignment="1">
      <alignment horizontal="left" vertical="center" wrapText="1"/>
    </xf>
    <xf numFmtId="164" fontId="16" fillId="0" borderId="0" xfId="0" applyFont="1" applyFill="1" applyBorder="1" applyAlignment="1">
      <alignment horizontal="center" vertical="center"/>
    </xf>
    <xf numFmtId="167" fontId="17" fillId="0" borderId="0" xfId="0" applyNumberFormat="1" applyFont="1" applyFill="1" applyBorder="1" applyAlignment="1">
      <alignment horizontal="center" vertical="center"/>
    </xf>
    <xf numFmtId="168" fontId="17" fillId="0" borderId="0" xfId="0" applyNumberFormat="1" applyFont="1" applyFill="1" applyBorder="1" applyAlignment="1">
      <alignment horizontal="center" vertical="center"/>
    </xf>
    <xf numFmtId="168" fontId="16" fillId="0" borderId="0" xfId="0" applyNumberFormat="1" applyFont="1" applyFill="1" applyBorder="1" applyAlignment="1">
      <alignment horizontal="center" vertical="center"/>
    </xf>
    <xf numFmtId="168" fontId="16" fillId="0" borderId="6" xfId="0" applyNumberFormat="1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horizontal="left" vertical="center" wrapText="1"/>
    </xf>
    <xf numFmtId="169" fontId="19" fillId="0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 horizontal="center" vertical="center"/>
    </xf>
    <xf numFmtId="168" fontId="19" fillId="0" borderId="6" xfId="0" applyNumberFormat="1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 horizontal="left" vertical="center" wrapText="1"/>
    </xf>
    <xf numFmtId="167" fontId="16" fillId="0" borderId="0" xfId="0" applyNumberFormat="1" applyFont="1" applyFill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 wrapText="1"/>
    </xf>
    <xf numFmtId="166" fontId="17" fillId="0" borderId="7" xfId="0" applyNumberFormat="1" applyFont="1" applyFill="1" applyBorder="1" applyAlignment="1">
      <alignment horizontal="center" vertical="center"/>
    </xf>
    <xf numFmtId="164" fontId="17" fillId="0" borderId="8" xfId="0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/>
    </xf>
    <xf numFmtId="167" fontId="17" fillId="0" borderId="8" xfId="0" applyNumberFormat="1" applyFont="1" applyFill="1" applyBorder="1" applyAlignment="1">
      <alignment horizontal="center" vertical="center"/>
    </xf>
    <xf numFmtId="168" fontId="17" fillId="0" borderId="8" xfId="0" applyNumberFormat="1" applyFont="1" applyFill="1" applyBorder="1" applyAlignment="1">
      <alignment horizontal="center" vertical="center"/>
    </xf>
    <xf numFmtId="168" fontId="17" fillId="0" borderId="9" xfId="0" applyNumberFormat="1" applyFont="1" applyFill="1" applyBorder="1" applyAlignment="1">
      <alignment horizontal="center" vertical="center"/>
    </xf>
    <xf numFmtId="166" fontId="17" fillId="2" borderId="7" xfId="0" applyNumberFormat="1" applyFont="1" applyFill="1" applyBorder="1" applyAlignment="1">
      <alignment horizontal="center" vertical="center"/>
    </xf>
    <xf numFmtId="164" fontId="21" fillId="2" borderId="8" xfId="0" applyFont="1" applyFill="1" applyBorder="1" applyAlignment="1">
      <alignment vertical="center" wrapText="1"/>
    </xf>
    <xf numFmtId="164" fontId="16" fillId="2" borderId="8" xfId="0" applyFont="1" applyFill="1" applyBorder="1" applyAlignment="1">
      <alignment horizontal="center" vertical="center"/>
    </xf>
    <xf numFmtId="167" fontId="14" fillId="2" borderId="8" xfId="0" applyNumberFormat="1" applyFont="1" applyFill="1" applyBorder="1" applyAlignment="1">
      <alignment horizontal="center" vertical="center"/>
    </xf>
    <xf numFmtId="168" fontId="14" fillId="2" borderId="8" xfId="0" applyNumberFormat="1" applyFont="1" applyFill="1" applyBorder="1" applyAlignment="1">
      <alignment horizontal="center" vertical="center"/>
    </xf>
    <xf numFmtId="168" fontId="16" fillId="2" borderId="8" xfId="0" applyNumberFormat="1" applyFont="1" applyFill="1" applyBorder="1" applyAlignment="1">
      <alignment horizontal="center" vertical="center"/>
    </xf>
    <xf numFmtId="168" fontId="15" fillId="2" borderId="9" xfId="0" applyNumberFormat="1" applyFont="1" applyFill="1" applyBorder="1" applyAlignment="1">
      <alignment horizontal="center" vertical="center"/>
    </xf>
    <xf numFmtId="164" fontId="22" fillId="0" borderId="0" xfId="0" applyFont="1" applyBorder="1" applyAlignment="1">
      <alignment vertical="center"/>
    </xf>
    <xf numFmtId="164" fontId="22" fillId="0" borderId="0" xfId="0" applyFont="1" applyAlignment="1">
      <alignment vertical="center"/>
    </xf>
    <xf numFmtId="164" fontId="23" fillId="0" borderId="7" xfId="0" applyFont="1" applyFill="1" applyBorder="1" applyAlignment="1" applyProtection="1">
      <alignment horizontal="center" vertical="center" wrapText="1" readingOrder="1"/>
      <protection locked="0"/>
    </xf>
    <xf numFmtId="164" fontId="23" fillId="9" borderId="10" xfId="0" applyFont="1" applyFill="1" applyBorder="1" applyAlignment="1">
      <alignment horizontal="left" vertical="center" wrapText="1"/>
    </xf>
    <xf numFmtId="164" fontId="23" fillId="0" borderId="8" xfId="0" applyFont="1" applyFill="1" applyBorder="1" applyAlignment="1" applyProtection="1">
      <alignment horizontal="center" vertical="center" wrapText="1" readingOrder="1"/>
      <protection locked="0"/>
    </xf>
    <xf numFmtId="167" fontId="23" fillId="0" borderId="8" xfId="0" applyNumberFormat="1" applyFont="1" applyFill="1" applyBorder="1" applyAlignment="1" applyProtection="1">
      <alignment horizontal="center" vertical="center" wrapText="1" readingOrder="1"/>
      <protection locked="0"/>
    </xf>
    <xf numFmtId="170" fontId="23" fillId="0" borderId="8" xfId="0" applyNumberFormat="1" applyFont="1" applyFill="1" applyBorder="1" applyAlignment="1" applyProtection="1">
      <alignment horizontal="center" vertical="center" wrapText="1" readingOrder="1"/>
      <protection locked="0"/>
    </xf>
    <xf numFmtId="168" fontId="23" fillId="0" borderId="8" xfId="0" applyNumberFormat="1" applyFont="1" applyFill="1" applyBorder="1" applyAlignment="1">
      <alignment horizontal="center" vertical="center"/>
    </xf>
    <xf numFmtId="168" fontId="23" fillId="0" borderId="9" xfId="0" applyNumberFormat="1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 vertical="center"/>
    </xf>
    <xf numFmtId="164" fontId="14" fillId="0" borderId="0" xfId="0" applyFont="1" applyFill="1" applyAlignment="1">
      <alignment vertical="center"/>
    </xf>
    <xf numFmtId="164" fontId="23" fillId="0" borderId="8" xfId="0" applyFont="1" applyBorder="1" applyAlignment="1">
      <alignment horizontal="justify" vertical="center" wrapText="1"/>
    </xf>
    <xf numFmtId="164" fontId="23" fillId="0" borderId="0" xfId="0" applyFont="1" applyAlignment="1">
      <alignment wrapText="1"/>
    </xf>
    <xf numFmtId="164" fontId="23" fillId="0" borderId="8" xfId="0" applyFont="1" applyBorder="1" applyAlignment="1">
      <alignment wrapText="1"/>
    </xf>
    <xf numFmtId="164" fontId="23" fillId="0" borderId="7" xfId="0" applyFont="1" applyBorder="1" applyAlignment="1">
      <alignment horizontal="center" vertical="center"/>
    </xf>
    <xf numFmtId="164" fontId="24" fillId="0" borderId="8" xfId="0" applyFont="1" applyBorder="1" applyAlignment="1">
      <alignment horizontal="justify" vertical="center"/>
    </xf>
    <xf numFmtId="164" fontId="22" fillId="0" borderId="0" xfId="0" applyFont="1" applyFill="1" applyBorder="1" applyAlignment="1">
      <alignment vertical="center"/>
    </xf>
    <xf numFmtId="164" fontId="22" fillId="0" borderId="0" xfId="0" applyFont="1" applyFill="1" applyAlignment="1">
      <alignment vertical="center"/>
    </xf>
    <xf numFmtId="164" fontId="23" fillId="0" borderId="8" xfId="0" applyFont="1" applyFill="1" applyBorder="1" applyAlignment="1">
      <alignment horizontal="justify" vertical="center" wrapText="1"/>
    </xf>
    <xf numFmtId="164" fontId="23" fillId="9" borderId="10" xfId="0" applyFont="1" applyFill="1" applyBorder="1" applyAlignment="1">
      <alignment horizontal="left" vertical="top" wrapText="1"/>
    </xf>
    <xf numFmtId="164" fontId="23" fillId="0" borderId="0" xfId="0" applyFont="1" applyFill="1" applyAlignment="1">
      <alignment vertical="center" wrapText="1"/>
    </xf>
    <xf numFmtId="164" fontId="23" fillId="0" borderId="10" xfId="0" applyFont="1" applyFill="1" applyBorder="1" applyAlignment="1">
      <alignment horizontal="left" vertical="center" wrapText="1"/>
    </xf>
    <xf numFmtId="164" fontId="24" fillId="9" borderId="10" xfId="0" applyFont="1" applyFill="1" applyBorder="1" applyAlignment="1">
      <alignment horizontal="left" vertical="top" wrapText="1"/>
    </xf>
    <xf numFmtId="164" fontId="23" fillId="0" borderId="8" xfId="0" applyFont="1" applyFill="1" applyBorder="1" applyAlignment="1" applyProtection="1">
      <alignment horizontal="justify" vertical="center" wrapText="1" readingOrder="1"/>
      <protection locked="0"/>
    </xf>
    <xf numFmtId="168" fontId="23" fillId="0" borderId="8" xfId="0" applyNumberFormat="1" applyFont="1" applyFill="1" applyBorder="1" applyAlignment="1" applyProtection="1">
      <alignment horizontal="center" vertical="center" wrapText="1" readingOrder="1"/>
      <protection locked="0"/>
    </xf>
    <xf numFmtId="164" fontId="23" fillId="0" borderId="8" xfId="0" applyFont="1" applyBorder="1" applyAlignment="1">
      <alignment vertical="center" wrapText="1"/>
    </xf>
    <xf numFmtId="164" fontId="23" fillId="0" borderId="7" xfId="0" applyFont="1" applyFill="1" applyBorder="1" applyAlignment="1" applyProtection="1">
      <alignment horizontal="justify" vertical="center" wrapText="1" readingOrder="1"/>
      <protection locked="0"/>
    </xf>
    <xf numFmtId="164" fontId="23" fillId="0" borderId="0" xfId="0" applyFont="1" applyAlignment="1">
      <alignment horizontal="justify" vertical="center" wrapText="1"/>
    </xf>
    <xf numFmtId="164" fontId="23" fillId="0" borderId="8" xfId="0" applyFont="1" applyFill="1" applyBorder="1" applyAlignment="1">
      <alignment vertical="center" wrapText="1"/>
    </xf>
    <xf numFmtId="164" fontId="14" fillId="0" borderId="0" xfId="0" applyFont="1" applyFill="1" applyBorder="1" applyAlignment="1">
      <alignment horizontal="justify" vertical="center"/>
    </xf>
    <xf numFmtId="164" fontId="14" fillId="0" borderId="0" xfId="0" applyFont="1" applyFill="1" applyAlignment="1">
      <alignment horizontal="justify" vertical="center"/>
    </xf>
    <xf numFmtId="164" fontId="23" fillId="0" borderId="0" xfId="0" applyFont="1" applyFill="1" applyAlignment="1">
      <alignment wrapText="1"/>
    </xf>
    <xf numFmtId="164" fontId="23" fillId="0" borderId="0" xfId="0" applyFont="1" applyAlignment="1">
      <alignment vertical="center" wrapText="1"/>
    </xf>
    <xf numFmtId="166" fontId="22" fillId="10" borderId="11" xfId="0" applyNumberFormat="1" applyFont="1" applyFill="1" applyBorder="1" applyAlignment="1">
      <alignment horizontal="center" vertical="center"/>
    </xf>
    <xf numFmtId="164" fontId="25" fillId="10" borderId="12" xfId="0" applyFont="1" applyFill="1" applyBorder="1" applyAlignment="1">
      <alignment horizontal="right" vertical="center" wrapText="1"/>
    </xf>
    <xf numFmtId="164" fontId="22" fillId="10" borderId="12" xfId="0" applyFont="1" applyFill="1" applyBorder="1" applyAlignment="1">
      <alignment horizontal="center" vertical="center"/>
    </xf>
    <xf numFmtId="167" fontId="22" fillId="10" borderId="12" xfId="0" applyNumberFormat="1" applyFont="1" applyFill="1" applyBorder="1" applyAlignment="1">
      <alignment horizontal="center" vertical="center"/>
    </xf>
    <xf numFmtId="168" fontId="22" fillId="10" borderId="12" xfId="0" applyNumberFormat="1" applyFont="1" applyFill="1" applyBorder="1" applyAlignment="1">
      <alignment horizontal="center" vertical="center"/>
    </xf>
    <xf numFmtId="168" fontId="25" fillId="10" borderId="13" xfId="0" applyNumberFormat="1" applyFont="1" applyFill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7" fontId="14" fillId="0" borderId="0" xfId="0" applyNumberFormat="1" applyFont="1" applyBorder="1" applyAlignment="1">
      <alignment horizontal="center" vertical="center"/>
    </xf>
    <xf numFmtId="168" fontId="14" fillId="0" borderId="0" xfId="0" applyNumberFormat="1" applyFont="1" applyBorder="1" applyAlignment="1">
      <alignment horizontal="center" vertical="center"/>
    </xf>
    <xf numFmtId="168" fontId="14" fillId="0" borderId="6" xfId="0" applyNumberFormat="1" applyFont="1" applyBorder="1" applyAlignment="1">
      <alignment horizontal="center" vertical="center"/>
    </xf>
    <xf numFmtId="164" fontId="14" fillId="0" borderId="0" xfId="0" applyFont="1" applyBorder="1" applyAlignment="1">
      <alignment vertical="center" wrapText="1"/>
    </xf>
    <xf numFmtId="164" fontId="14" fillId="0" borderId="0" xfId="0" applyFont="1" applyAlignment="1">
      <alignment horizontal="center" vertical="center"/>
    </xf>
    <xf numFmtId="166" fontId="14" fillId="0" borderId="14" xfId="0" applyNumberFormat="1" applyFont="1" applyBorder="1" applyAlignment="1">
      <alignment horizontal="center" vertical="center"/>
    </xf>
    <xf numFmtId="164" fontId="14" fillId="0" borderId="15" xfId="0" applyFont="1" applyBorder="1" applyAlignment="1">
      <alignment vertical="center" wrapText="1"/>
    </xf>
    <xf numFmtId="164" fontId="14" fillId="0" borderId="15" xfId="0" applyFont="1" applyBorder="1" applyAlignment="1">
      <alignment horizontal="center" vertical="center"/>
    </xf>
    <xf numFmtId="167" fontId="14" fillId="0" borderId="15" xfId="0" applyNumberFormat="1" applyFont="1" applyBorder="1" applyAlignment="1">
      <alignment horizontal="center" vertical="center"/>
    </xf>
    <xf numFmtId="168" fontId="14" fillId="0" borderId="15" xfId="0" applyNumberFormat="1" applyFont="1" applyBorder="1" applyAlignment="1">
      <alignment horizontal="center" vertical="center"/>
    </xf>
    <xf numFmtId="168" fontId="14" fillId="0" borderId="16" xfId="0" applyNumberFormat="1" applyFont="1" applyBorder="1" applyAlignment="1">
      <alignment horizontal="center" vertical="center"/>
    </xf>
    <xf numFmtId="171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26" fillId="0" borderId="2" xfId="0" applyNumberFormat="1" applyFont="1" applyBorder="1" applyAlignment="1">
      <alignment/>
    </xf>
    <xf numFmtId="164" fontId="27" fillId="0" borderId="3" xfId="0" applyFont="1" applyBorder="1" applyAlignment="1">
      <alignment horizontal="right" wrapText="1"/>
    </xf>
    <xf numFmtId="171" fontId="26" fillId="0" borderId="3" xfId="0" applyNumberFormat="1" applyFont="1" applyBorder="1" applyAlignment="1">
      <alignment horizontal="center" vertical="center"/>
    </xf>
    <xf numFmtId="168" fontId="24" fillId="0" borderId="3" xfId="0" applyNumberFormat="1" applyFont="1" applyBorder="1" applyAlignment="1">
      <alignment horizontal="center" vertical="center"/>
    </xf>
    <xf numFmtId="168" fontId="26" fillId="0" borderId="3" xfId="0" applyNumberFormat="1" applyFont="1" applyBorder="1" applyAlignment="1">
      <alignment horizontal="center" vertical="center"/>
    </xf>
    <xf numFmtId="167" fontId="26" fillId="0" borderId="3" xfId="0" applyNumberFormat="1" applyFont="1" applyBorder="1" applyAlignment="1">
      <alignment horizontal="center" vertical="center"/>
    </xf>
    <xf numFmtId="168" fontId="24" fillId="0" borderId="4" xfId="0" applyNumberFormat="1" applyFont="1" applyBorder="1" applyAlignment="1">
      <alignment horizontal="center" vertical="center"/>
    </xf>
    <xf numFmtId="164" fontId="26" fillId="0" borderId="0" xfId="0" applyFont="1" applyFill="1" applyBorder="1" applyAlignment="1">
      <alignment horizontal="center" vertical="center"/>
    </xf>
    <xf numFmtId="171" fontId="24" fillId="0" borderId="0" xfId="0" applyNumberFormat="1" applyFont="1" applyFill="1" applyBorder="1" applyAlignment="1">
      <alignment/>
    </xf>
    <xf numFmtId="168" fontId="24" fillId="0" borderId="0" xfId="0" applyNumberFormat="1" applyFont="1" applyBorder="1" applyAlignment="1">
      <alignment/>
    </xf>
    <xf numFmtId="164" fontId="24" fillId="0" borderId="0" xfId="0" applyFont="1" applyBorder="1" applyAlignment="1">
      <alignment/>
    </xf>
    <xf numFmtId="172" fontId="26" fillId="0" borderId="5" xfId="0" applyNumberFormat="1" applyFont="1" applyBorder="1" applyAlignment="1">
      <alignment/>
    </xf>
    <xf numFmtId="164" fontId="28" fillId="0" borderId="0" xfId="0" applyFont="1" applyBorder="1" applyAlignment="1">
      <alignment wrapText="1"/>
    </xf>
    <xf numFmtId="171" fontId="26" fillId="0" borderId="0" xfId="0" applyNumberFormat="1" applyFont="1" applyBorder="1" applyAlignment="1">
      <alignment horizontal="center" vertical="center"/>
    </xf>
    <xf numFmtId="168" fontId="24" fillId="0" borderId="0" xfId="0" applyNumberFormat="1" applyFont="1" applyBorder="1" applyAlignment="1">
      <alignment horizontal="center" vertical="center"/>
    </xf>
    <xf numFmtId="168" fontId="26" fillId="0" borderId="0" xfId="0" applyNumberFormat="1" applyFont="1" applyBorder="1" applyAlignment="1">
      <alignment horizontal="center" vertical="center"/>
    </xf>
    <xf numFmtId="167" fontId="26" fillId="0" borderId="0" xfId="0" applyNumberFormat="1" applyFont="1" applyBorder="1" applyAlignment="1">
      <alignment horizontal="center" vertical="center"/>
    </xf>
    <xf numFmtId="168" fontId="24" fillId="0" borderId="6" xfId="0" applyNumberFormat="1" applyFont="1" applyBorder="1" applyAlignment="1">
      <alignment horizontal="center" vertical="center"/>
    </xf>
    <xf numFmtId="171" fontId="24" fillId="0" borderId="0" xfId="0" applyNumberFormat="1" applyFont="1" applyFill="1" applyAlignment="1">
      <alignment/>
    </xf>
    <xf numFmtId="168" fontId="24" fillId="0" borderId="0" xfId="0" applyNumberFormat="1" applyFont="1" applyAlignment="1">
      <alignment/>
    </xf>
    <xf numFmtId="164" fontId="29" fillId="0" borderId="3" xfId="0" applyFont="1" applyFill="1" applyBorder="1" applyAlignment="1">
      <alignment horizontal="left" wrapText="1"/>
    </xf>
    <xf numFmtId="171" fontId="30" fillId="0" borderId="3" xfId="0" applyNumberFormat="1" applyFont="1" applyFill="1" applyBorder="1" applyAlignment="1">
      <alignment horizontal="center" vertical="center"/>
    </xf>
    <xf numFmtId="168" fontId="23" fillId="0" borderId="3" xfId="0" applyNumberFormat="1" applyFont="1" applyFill="1" applyBorder="1" applyAlignment="1">
      <alignment horizontal="center" vertical="center"/>
    </xf>
    <xf numFmtId="171" fontId="31" fillId="0" borderId="3" xfId="0" applyNumberFormat="1" applyFont="1" applyFill="1" applyBorder="1" applyAlignment="1">
      <alignment horizontal="center" vertical="center"/>
    </xf>
    <xf numFmtId="168" fontId="31" fillId="0" borderId="3" xfId="0" applyNumberFormat="1" applyFont="1" applyFill="1" applyBorder="1" applyAlignment="1">
      <alignment horizontal="center" vertical="center"/>
    </xf>
    <xf numFmtId="167" fontId="31" fillId="0" borderId="3" xfId="0" applyNumberFormat="1" applyFont="1" applyFill="1" applyBorder="1" applyAlignment="1">
      <alignment horizontal="center" vertical="center"/>
    </xf>
    <xf numFmtId="168" fontId="32" fillId="0" borderId="4" xfId="0" applyNumberFormat="1" applyFont="1" applyFill="1" applyBorder="1" applyAlignment="1">
      <alignment horizontal="center" vertical="center"/>
    </xf>
    <xf numFmtId="164" fontId="33" fillId="0" borderId="0" xfId="0" applyFont="1" applyFill="1" applyBorder="1" applyAlignment="1">
      <alignment horizontal="left" vertical="center" wrapText="1"/>
    </xf>
    <xf numFmtId="171" fontId="30" fillId="0" borderId="0" xfId="0" applyNumberFormat="1" applyFont="1" applyFill="1" applyBorder="1" applyAlignment="1">
      <alignment horizontal="center" vertical="center"/>
    </xf>
    <xf numFmtId="168" fontId="30" fillId="0" borderId="0" xfId="0" applyNumberFormat="1" applyFont="1" applyFill="1" applyBorder="1" applyAlignment="1">
      <alignment horizontal="center" vertical="center"/>
    </xf>
    <xf numFmtId="167" fontId="30" fillId="0" borderId="0" xfId="0" applyNumberFormat="1" applyFont="1" applyFill="1" applyBorder="1" applyAlignment="1">
      <alignment horizontal="center" vertical="center"/>
    </xf>
    <xf numFmtId="168" fontId="23" fillId="0" borderId="6" xfId="0" applyNumberFormat="1" applyFont="1" applyFill="1" applyBorder="1" applyAlignment="1">
      <alignment horizontal="center" vertical="center"/>
    </xf>
    <xf numFmtId="164" fontId="33" fillId="0" borderId="0" xfId="0" applyFont="1" applyFill="1" applyBorder="1" applyAlignment="1">
      <alignment horizontal="left" wrapText="1"/>
    </xf>
    <xf numFmtId="168" fontId="23" fillId="0" borderId="0" xfId="0" applyNumberFormat="1" applyFont="1" applyFill="1" applyBorder="1" applyAlignment="1">
      <alignment horizontal="center" vertical="center"/>
    </xf>
    <xf numFmtId="167" fontId="34" fillId="0" borderId="0" xfId="0" applyNumberFormat="1" applyFont="1" applyFill="1" applyBorder="1" applyAlignment="1">
      <alignment horizontal="center" vertical="center"/>
    </xf>
    <xf numFmtId="171" fontId="34" fillId="0" borderId="0" xfId="0" applyNumberFormat="1" applyFont="1" applyFill="1" applyBorder="1" applyAlignment="1">
      <alignment horizontal="center" vertical="center"/>
    </xf>
    <xf numFmtId="168" fontId="35" fillId="0" borderId="6" xfId="0" applyNumberFormat="1" applyFont="1" applyFill="1" applyBorder="1" applyAlignment="1">
      <alignment horizontal="center" vertical="center"/>
    </xf>
    <xf numFmtId="164" fontId="28" fillId="0" borderId="0" xfId="0" applyFont="1" applyFill="1" applyBorder="1" applyAlignment="1">
      <alignment horizontal="left" wrapText="1"/>
    </xf>
    <xf numFmtId="171" fontId="28" fillId="0" borderId="6" xfId="0" applyNumberFormat="1" applyFont="1" applyBorder="1" applyAlignment="1">
      <alignment horizontal="center" vertical="center"/>
    </xf>
    <xf numFmtId="164" fontId="33" fillId="0" borderId="0" xfId="0" applyFont="1" applyFill="1" applyBorder="1" applyAlignment="1">
      <alignment horizontal="justify" wrapText="1"/>
    </xf>
    <xf numFmtId="171" fontId="26" fillId="0" borderId="0" xfId="0" applyNumberFormat="1" applyFont="1" applyAlignment="1">
      <alignment horizontal="center" vertical="center"/>
    </xf>
    <xf numFmtId="168" fontId="24" fillId="0" borderId="0" xfId="0" applyNumberFormat="1" applyFont="1" applyAlignment="1">
      <alignment horizontal="center" vertical="center"/>
    </xf>
    <xf numFmtId="168" fontId="26" fillId="0" borderId="0" xfId="0" applyNumberFormat="1" applyFont="1" applyAlignment="1">
      <alignment horizontal="center" vertical="center"/>
    </xf>
    <xf numFmtId="164" fontId="29" fillId="0" borderId="0" xfId="0" applyFont="1" applyFill="1" applyBorder="1" applyAlignment="1">
      <alignment horizontal="left" wrapText="1"/>
    </xf>
    <xf numFmtId="172" fontId="28" fillId="0" borderId="7" xfId="0" applyNumberFormat="1" applyFont="1" applyBorder="1" applyAlignment="1">
      <alignment horizontal="center"/>
    </xf>
    <xf numFmtId="164" fontId="28" fillId="0" borderId="8" xfId="0" applyFont="1" applyBorder="1" applyAlignment="1">
      <alignment/>
    </xf>
    <xf numFmtId="171" fontId="28" fillId="0" borderId="8" xfId="0" applyNumberFormat="1" applyFont="1" applyBorder="1" applyAlignment="1">
      <alignment horizontal="center" vertical="center"/>
    </xf>
    <xf numFmtId="168" fontId="28" fillId="0" borderId="8" xfId="0" applyNumberFormat="1" applyFont="1" applyFill="1" applyBorder="1" applyAlignment="1">
      <alignment horizontal="center" vertical="center"/>
    </xf>
    <xf numFmtId="171" fontId="28" fillId="0" borderId="8" xfId="0" applyNumberFormat="1" applyFont="1" applyFill="1" applyBorder="1" applyAlignment="1">
      <alignment horizontal="center" vertical="center"/>
    </xf>
    <xf numFmtId="167" fontId="28" fillId="0" borderId="17" xfId="0" applyNumberFormat="1" applyFont="1" applyBorder="1" applyAlignment="1">
      <alignment horizontal="center" vertical="center"/>
    </xf>
    <xf numFmtId="167" fontId="28" fillId="0" borderId="8" xfId="0" applyNumberFormat="1" applyFont="1" applyBorder="1" applyAlignment="1">
      <alignment horizontal="center" vertical="center"/>
    </xf>
    <xf numFmtId="168" fontId="28" fillId="0" borderId="9" xfId="0" applyNumberFormat="1" applyFont="1" applyFill="1" applyBorder="1" applyAlignment="1">
      <alignment horizontal="center" vertical="center"/>
    </xf>
    <xf numFmtId="164" fontId="36" fillId="0" borderId="0" xfId="0" applyFont="1" applyFill="1" applyBorder="1" applyAlignment="1">
      <alignment horizontal="center" vertical="center"/>
    </xf>
    <xf numFmtId="164" fontId="28" fillId="0" borderId="0" xfId="0" applyFont="1" applyBorder="1" applyAlignment="1">
      <alignment horizontal="center"/>
    </xf>
    <xf numFmtId="172" fontId="33" fillId="11" borderId="7" xfId="0" applyNumberFormat="1" applyFont="1" applyFill="1" applyBorder="1" applyAlignment="1">
      <alignment horizontal="center"/>
    </xf>
    <xf numFmtId="164" fontId="33" fillId="11" borderId="8" xfId="0" applyFont="1" applyFill="1" applyBorder="1" applyAlignment="1">
      <alignment/>
    </xf>
    <xf numFmtId="171" fontId="28" fillId="11" borderId="8" xfId="0" applyNumberFormat="1" applyFont="1" applyFill="1" applyBorder="1" applyAlignment="1">
      <alignment horizontal="center" vertical="center"/>
    </xf>
    <xf numFmtId="168" fontId="28" fillId="11" borderId="8" xfId="0" applyNumberFormat="1" applyFont="1" applyFill="1" applyBorder="1" applyAlignment="1">
      <alignment horizontal="center" vertical="center"/>
    </xf>
    <xf numFmtId="167" fontId="28" fillId="11" borderId="8" xfId="0" applyNumberFormat="1" applyFont="1" applyFill="1" applyBorder="1" applyAlignment="1">
      <alignment horizontal="center" vertical="center"/>
    </xf>
    <xf numFmtId="168" fontId="28" fillId="11" borderId="9" xfId="0" applyNumberFormat="1" applyFont="1" applyFill="1" applyBorder="1" applyAlignment="1">
      <alignment horizontal="center" vertical="center"/>
    </xf>
    <xf numFmtId="171" fontId="24" fillId="11" borderId="0" xfId="0" applyNumberFormat="1" applyFont="1" applyFill="1" applyAlignment="1">
      <alignment/>
    </xf>
    <xf numFmtId="168" fontId="24" fillId="11" borderId="0" xfId="0" applyNumberFormat="1" applyFont="1" applyFill="1" applyAlignment="1">
      <alignment/>
    </xf>
    <xf numFmtId="168" fontId="33" fillId="11" borderId="0" xfId="0" applyNumberFormat="1" applyFont="1" applyFill="1" applyBorder="1" applyAlignment="1">
      <alignment horizontal="right"/>
    </xf>
    <xf numFmtId="172" fontId="33" fillId="0" borderId="7" xfId="0" applyNumberFormat="1" applyFont="1" applyFill="1" applyBorder="1" applyAlignment="1">
      <alignment horizontal="center"/>
    </xf>
    <xf numFmtId="164" fontId="33" fillId="0" borderId="8" xfId="0" applyFont="1" applyFill="1" applyBorder="1" applyAlignment="1">
      <alignment/>
    </xf>
    <xf numFmtId="167" fontId="28" fillId="0" borderId="8" xfId="0" applyNumberFormat="1" applyFont="1" applyFill="1" applyBorder="1" applyAlignment="1">
      <alignment horizontal="center" vertical="center"/>
    </xf>
    <xf numFmtId="168" fontId="24" fillId="0" borderId="0" xfId="0" applyNumberFormat="1" applyFont="1" applyFill="1" applyAlignment="1">
      <alignment/>
    </xf>
    <xf numFmtId="168" fontId="33" fillId="0" borderId="0" xfId="0" applyNumberFormat="1" applyFont="1" applyFill="1" applyBorder="1" applyAlignment="1">
      <alignment horizontal="right"/>
    </xf>
    <xf numFmtId="164" fontId="0" fillId="0" borderId="0" xfId="0" applyFill="1" applyAlignment="1">
      <alignment/>
    </xf>
    <xf numFmtId="172" fontId="28" fillId="0" borderId="7" xfId="0" applyNumberFormat="1" applyFont="1" applyFill="1" applyBorder="1" applyAlignment="1">
      <alignment horizontal="center"/>
    </xf>
    <xf numFmtId="164" fontId="28" fillId="0" borderId="8" xfId="0" applyFont="1" applyFill="1" applyBorder="1" applyAlignment="1">
      <alignment vertical="center"/>
    </xf>
    <xf numFmtId="171" fontId="36" fillId="0" borderId="0" xfId="0" applyNumberFormat="1" applyFont="1" applyFill="1" applyBorder="1" applyAlignment="1">
      <alignment horizontal="center" vertical="center"/>
    </xf>
    <xf numFmtId="168" fontId="28" fillId="0" borderId="0" xfId="0" applyNumberFormat="1" applyFont="1" applyFill="1" applyBorder="1" applyAlignment="1">
      <alignment/>
    </xf>
    <xf numFmtId="172" fontId="28" fillId="8" borderId="7" xfId="0" applyNumberFormat="1" applyFont="1" applyFill="1" applyBorder="1" applyAlignment="1">
      <alignment horizontal="center"/>
    </xf>
    <xf numFmtId="164" fontId="28" fillId="11" borderId="8" xfId="0" applyFont="1" applyFill="1" applyBorder="1" applyAlignment="1">
      <alignment horizontal="right"/>
    </xf>
    <xf numFmtId="171" fontId="28" fillId="8" borderId="8" xfId="0" applyNumberFormat="1" applyFont="1" applyFill="1" applyBorder="1" applyAlignment="1">
      <alignment horizontal="center" vertical="center"/>
    </xf>
    <xf numFmtId="171" fontId="33" fillId="8" borderId="9" xfId="0" applyNumberFormat="1" applyFont="1" applyFill="1" applyBorder="1" applyAlignment="1">
      <alignment horizontal="center" vertical="center"/>
    </xf>
    <xf numFmtId="171" fontId="28" fillId="0" borderId="0" xfId="0" applyNumberFormat="1" applyFont="1" applyFill="1" applyBorder="1" applyAlignment="1">
      <alignment horizontal="center" vertical="center"/>
    </xf>
    <xf numFmtId="171" fontId="28" fillId="0" borderId="0" xfId="0" applyNumberFormat="1" applyFont="1" applyFill="1" applyAlignment="1">
      <alignment/>
    </xf>
    <xf numFmtId="171" fontId="28" fillId="0" borderId="0" xfId="0" applyNumberFormat="1" applyFont="1" applyAlignment="1">
      <alignment/>
    </xf>
    <xf numFmtId="168" fontId="33" fillId="11" borderId="0" xfId="0" applyNumberFormat="1" applyFont="1" applyFill="1" applyBorder="1" applyAlignment="1">
      <alignment/>
    </xf>
    <xf numFmtId="172" fontId="26" fillId="0" borderId="18" xfId="0" applyNumberFormat="1" applyFont="1" applyBorder="1" applyAlignment="1">
      <alignment horizontal="center"/>
    </xf>
    <xf numFmtId="164" fontId="26" fillId="0" borderId="8" xfId="0" applyFont="1" applyBorder="1" applyAlignment="1">
      <alignment horizontal="right"/>
    </xf>
    <xf numFmtId="171" fontId="26" fillId="0" borderId="8" xfId="0" applyNumberFormat="1" applyFont="1" applyBorder="1" applyAlignment="1">
      <alignment horizontal="center" vertical="center"/>
    </xf>
    <xf numFmtId="168" fontId="24" fillId="0" borderId="8" xfId="0" applyNumberFormat="1" applyFont="1" applyFill="1" applyBorder="1" applyAlignment="1">
      <alignment horizontal="center" vertical="center"/>
    </xf>
    <xf numFmtId="171" fontId="24" fillId="0" borderId="8" xfId="0" applyNumberFormat="1" applyFont="1" applyFill="1" applyBorder="1" applyAlignment="1">
      <alignment horizontal="center" vertical="center"/>
    </xf>
    <xf numFmtId="167" fontId="26" fillId="0" borderId="8" xfId="0" applyNumberFormat="1" applyFont="1" applyBorder="1" applyAlignment="1">
      <alignment horizontal="center" vertical="center"/>
    </xf>
    <xf numFmtId="168" fontId="37" fillId="0" borderId="9" xfId="0" applyNumberFormat="1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>
      <alignment horizontal="center" vertical="center"/>
    </xf>
    <xf numFmtId="167" fontId="28" fillId="0" borderId="0" xfId="0" applyNumberFormat="1" applyFont="1" applyFill="1" applyAlignment="1">
      <alignment/>
    </xf>
    <xf numFmtId="173" fontId="24" fillId="0" borderId="0" xfId="0" applyNumberFormat="1" applyFont="1" applyBorder="1" applyAlignment="1">
      <alignment/>
    </xf>
    <xf numFmtId="172" fontId="26" fillId="0" borderId="2" xfId="0" applyNumberFormat="1" applyFont="1" applyBorder="1" applyAlignment="1">
      <alignment horizontal="center"/>
    </xf>
    <xf numFmtId="164" fontId="24" fillId="0" borderId="3" xfId="0" applyFont="1" applyBorder="1" applyAlignment="1">
      <alignment/>
    </xf>
    <xf numFmtId="164" fontId="28" fillId="0" borderId="0" xfId="0" applyFont="1" applyAlignment="1">
      <alignment horizontal="center"/>
    </xf>
    <xf numFmtId="172" fontId="12" fillId="0" borderId="5" xfId="0" applyNumberFormat="1" applyFont="1" applyBorder="1" applyAlignment="1">
      <alignment/>
    </xf>
    <xf numFmtId="164" fontId="13" fillId="0" borderId="0" xfId="0" applyFont="1" applyAlignment="1">
      <alignment horizontal="center"/>
    </xf>
    <xf numFmtId="171" fontId="12" fillId="0" borderId="0" xfId="0" applyNumberFormat="1" applyFont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167" fontId="12" fillId="0" borderId="0" xfId="0" applyNumberFormat="1" applyFont="1" applyBorder="1" applyAlignment="1">
      <alignment horizontal="center" vertical="center"/>
    </xf>
    <xf numFmtId="171" fontId="12" fillId="0" borderId="0" xfId="0" applyNumberFormat="1" applyFont="1" applyBorder="1" applyAlignment="1">
      <alignment horizontal="center" vertical="center"/>
    </xf>
    <xf numFmtId="168" fontId="0" fillId="0" borderId="6" xfId="0" applyNumberFormat="1" applyFont="1" applyBorder="1" applyAlignment="1">
      <alignment horizontal="center" vertical="center"/>
    </xf>
    <xf numFmtId="164" fontId="12" fillId="0" borderId="0" xfId="0" applyFont="1" applyFill="1" applyBorder="1" applyAlignment="1">
      <alignment horizontal="center" vertical="center"/>
    </xf>
    <xf numFmtId="171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164" fontId="0" fillId="0" borderId="0" xfId="0" applyBorder="1" applyAlignment="1">
      <alignment/>
    </xf>
    <xf numFmtId="171" fontId="12" fillId="0" borderId="0" xfId="0" applyNumberFormat="1" applyFont="1" applyFill="1" applyAlignment="1">
      <alignment horizontal="center" vertical="center"/>
    </xf>
    <xf numFmtId="164" fontId="26" fillId="0" borderId="0" xfId="0" applyFont="1" applyAlignment="1">
      <alignment horizontal="center"/>
    </xf>
    <xf numFmtId="167" fontId="0" fillId="0" borderId="0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2" fontId="12" fillId="0" borderId="14" xfId="0" applyNumberFormat="1" applyFont="1" applyBorder="1" applyAlignment="1">
      <alignment/>
    </xf>
    <xf numFmtId="164" fontId="13" fillId="0" borderId="15" xfId="0" applyFont="1" applyBorder="1" applyAlignment="1">
      <alignment horizontal="center"/>
    </xf>
    <xf numFmtId="171" fontId="12" fillId="0" borderId="15" xfId="0" applyNumberFormat="1" applyFont="1" applyBorder="1" applyAlignment="1">
      <alignment horizontal="center" vertical="center"/>
    </xf>
    <xf numFmtId="168" fontId="0" fillId="0" borderId="15" xfId="0" applyNumberFormat="1" applyFont="1" applyBorder="1" applyAlignment="1">
      <alignment horizontal="center" vertical="center"/>
    </xf>
    <xf numFmtId="168" fontId="12" fillId="0" borderId="15" xfId="0" applyNumberFormat="1" applyFont="1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171" fontId="0" fillId="0" borderId="15" xfId="0" applyNumberFormat="1" applyBorder="1" applyAlignment="1">
      <alignment horizontal="center" vertical="center"/>
    </xf>
    <xf numFmtId="168" fontId="0" fillId="0" borderId="16" xfId="0" applyNumberFormat="1" applyFont="1" applyBorder="1" applyAlignment="1">
      <alignment horizontal="center" vertical="center"/>
    </xf>
    <xf numFmtId="171" fontId="0" fillId="0" borderId="0" xfId="0" applyNumberFormat="1" applyFill="1" applyBorder="1" applyAlignment="1">
      <alignment/>
    </xf>
    <xf numFmtId="168" fontId="0" fillId="0" borderId="0" xfId="0" applyNumberFormat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Vírgula 2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F129"/>
  <sheetViews>
    <sheetView tabSelected="1" zoomScale="110" zoomScaleNormal="110" workbookViewId="0" topLeftCell="A1">
      <pane ySplit="9" topLeftCell="A10" activePane="bottomLeft" state="frozen"/>
      <selection pane="topLeft" activeCell="A1" sqref="A1"/>
      <selection pane="bottomLeft" activeCell="I115" sqref="I115"/>
    </sheetView>
  </sheetViews>
  <sheetFormatPr defaultColWidth="10.28125" defaultRowHeight="12.75"/>
  <cols>
    <col min="1" max="1" width="12.7109375" style="1" customWidth="1"/>
    <col min="2" max="2" width="80.7109375" style="2" customWidth="1"/>
    <col min="3" max="3" width="10.140625" style="3" customWidth="1"/>
    <col min="4" max="4" width="12.57421875" style="4" customWidth="1"/>
    <col min="5" max="5" width="12.140625" style="5" customWidth="1"/>
    <col min="6" max="6" width="12.7109375" style="5" customWidth="1"/>
    <col min="7" max="7" width="11.421875" style="5" customWidth="1"/>
    <col min="8" max="8" width="22.00390625" style="5" customWidth="1"/>
    <col min="9" max="195" width="11.28125" style="6" customWidth="1"/>
    <col min="196" max="208" width="11.28125" style="7" customWidth="1"/>
    <col min="209" max="16384" width="11.28125" style="0" customWidth="1"/>
  </cols>
  <sheetData>
    <row r="1" spans="1:214" s="14" customFormat="1" ht="15.75">
      <c r="A1" s="8"/>
      <c r="B1" s="9" t="s">
        <v>0</v>
      </c>
      <c r="C1" s="10"/>
      <c r="D1" s="11"/>
      <c r="E1" s="12"/>
      <c r="F1" s="12"/>
      <c r="G1" s="12"/>
      <c r="H1" s="13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</row>
    <row r="2" spans="1:214" s="14" customFormat="1" ht="15.75">
      <c r="A2" s="16"/>
      <c r="B2" s="17" t="s">
        <v>1</v>
      </c>
      <c r="C2" s="18"/>
      <c r="D2" s="19"/>
      <c r="E2" s="20"/>
      <c r="F2" s="20"/>
      <c r="G2" s="21"/>
      <c r="H2" s="22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</row>
    <row r="3" spans="1:214" s="14" customFormat="1" ht="15.75">
      <c r="A3" s="16"/>
      <c r="B3" s="23" t="s">
        <v>2</v>
      </c>
      <c r="C3" s="18"/>
      <c r="D3" s="19"/>
      <c r="E3" s="20"/>
      <c r="F3" s="20"/>
      <c r="G3" s="21"/>
      <c r="H3" s="22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</row>
    <row r="4" spans="1:214" s="14" customFormat="1" ht="15.75">
      <c r="A4" s="16"/>
      <c r="B4" s="23" t="s">
        <v>3</v>
      </c>
      <c r="C4" s="18"/>
      <c r="D4" s="19"/>
      <c r="E4" s="20"/>
      <c r="F4" s="20"/>
      <c r="G4" s="21"/>
      <c r="H4" s="22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</row>
    <row r="5" spans="1:214" s="14" customFormat="1" ht="6.75" customHeight="1">
      <c r="A5" s="16"/>
      <c r="B5" s="23"/>
      <c r="C5" s="24"/>
      <c r="D5" s="25"/>
      <c r="E5" s="26"/>
      <c r="F5" s="26"/>
      <c r="G5" s="20"/>
      <c r="H5" s="27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</row>
    <row r="6" spans="1:214" s="14" customFormat="1" ht="15.75">
      <c r="A6" s="16"/>
      <c r="B6" s="28" t="s">
        <v>4</v>
      </c>
      <c r="C6" s="18"/>
      <c r="D6" s="29"/>
      <c r="E6" s="21"/>
      <c r="F6" s="21"/>
      <c r="G6" s="20"/>
      <c r="H6" s="27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</row>
    <row r="7" spans="1:214" s="14" customFormat="1" ht="16.5" customHeight="1">
      <c r="A7" s="16"/>
      <c r="B7" s="23" t="s">
        <v>5</v>
      </c>
      <c r="C7" s="30" t="s">
        <v>6</v>
      </c>
      <c r="D7" s="30"/>
      <c r="E7" s="30"/>
      <c r="F7" s="30"/>
      <c r="G7" s="30"/>
      <c r="H7" s="27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</row>
    <row r="8" spans="1:214" s="14" customFormat="1" ht="15.75">
      <c r="A8" s="16"/>
      <c r="B8" s="23" t="s">
        <v>7</v>
      </c>
      <c r="C8" s="18"/>
      <c r="D8" s="29"/>
      <c r="E8" s="20"/>
      <c r="F8" s="20"/>
      <c r="G8" s="21"/>
      <c r="H8" s="27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</row>
    <row r="9" spans="1:214" s="14" customFormat="1" ht="15.75">
      <c r="A9" s="31" t="s">
        <v>8</v>
      </c>
      <c r="B9" s="32" t="s">
        <v>9</v>
      </c>
      <c r="C9" s="33" t="s">
        <v>10</v>
      </c>
      <c r="D9" s="34" t="s">
        <v>11</v>
      </c>
      <c r="E9" s="35" t="s">
        <v>12</v>
      </c>
      <c r="F9" s="35" t="s">
        <v>13</v>
      </c>
      <c r="G9" s="35" t="s">
        <v>14</v>
      </c>
      <c r="H9" s="36" t="s">
        <v>15</v>
      </c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</row>
    <row r="10" spans="1:214" s="44" customFormat="1" ht="16.5">
      <c r="A10" s="37" t="s">
        <v>16</v>
      </c>
      <c r="B10" s="38" t="s">
        <v>17</v>
      </c>
      <c r="C10" s="39"/>
      <c r="D10" s="40"/>
      <c r="E10" s="41"/>
      <c r="F10" s="41"/>
      <c r="G10" s="42"/>
      <c r="H10" s="43">
        <f>SUM(H11:H21)</f>
        <v>28598.4085</v>
      </c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</row>
    <row r="11" spans="1:206" s="53" customFormat="1" ht="24.75">
      <c r="A11" s="46" t="s">
        <v>18</v>
      </c>
      <c r="B11" s="47" t="s">
        <v>19</v>
      </c>
      <c r="C11" s="48" t="s">
        <v>20</v>
      </c>
      <c r="D11" s="49">
        <v>2</v>
      </c>
      <c r="E11" s="50">
        <v>71.67</v>
      </c>
      <c r="F11" s="49">
        <v>330.7</v>
      </c>
      <c r="G11" s="51">
        <f>(E11+F11)*0.23</f>
        <v>92.5451</v>
      </c>
      <c r="H11" s="52">
        <f aca="true" t="shared" si="0" ref="H11:H20">D11*(E11+F11+G11)</f>
        <v>989.8302</v>
      </c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</row>
    <row r="12" spans="1:206" s="53" customFormat="1" ht="15.75">
      <c r="A12" s="46" t="s">
        <v>21</v>
      </c>
      <c r="B12" s="55" t="s">
        <v>22</v>
      </c>
      <c r="C12" s="48" t="s">
        <v>23</v>
      </c>
      <c r="D12" s="50">
        <v>1</v>
      </c>
      <c r="E12" s="50">
        <v>1467.21</v>
      </c>
      <c r="F12" s="49">
        <v>4595.96</v>
      </c>
      <c r="G12" s="51">
        <v>1394.53</v>
      </c>
      <c r="H12" s="52">
        <f t="shared" si="0"/>
        <v>7457.7</v>
      </c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</row>
    <row r="13" spans="1:206" s="53" customFormat="1" ht="15.75">
      <c r="A13" s="46" t="s">
        <v>24</v>
      </c>
      <c r="B13" s="55" t="s">
        <v>25</v>
      </c>
      <c r="C13" s="48" t="s">
        <v>26</v>
      </c>
      <c r="D13" s="49">
        <v>12</v>
      </c>
      <c r="E13" s="50">
        <v>40.53</v>
      </c>
      <c r="F13" s="49">
        <v>15.56</v>
      </c>
      <c r="G13" s="51">
        <v>12.9</v>
      </c>
      <c r="H13" s="52">
        <f t="shared" si="0"/>
        <v>827.8800000000001</v>
      </c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</row>
    <row r="14" spans="1:206" s="53" customFormat="1" ht="15.75">
      <c r="A14" s="46" t="s">
        <v>27</v>
      </c>
      <c r="B14" s="55" t="s">
        <v>28</v>
      </c>
      <c r="C14" s="48" t="s">
        <v>20</v>
      </c>
      <c r="D14" s="49">
        <v>30</v>
      </c>
      <c r="E14" s="50">
        <v>4.89</v>
      </c>
      <c r="F14" s="49">
        <v>1</v>
      </c>
      <c r="G14" s="51">
        <v>1.35</v>
      </c>
      <c r="H14" s="52">
        <f t="shared" si="0"/>
        <v>217.20000000000002</v>
      </c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</row>
    <row r="15" spans="1:206" s="53" customFormat="1" ht="15.75">
      <c r="A15" s="46" t="s">
        <v>29</v>
      </c>
      <c r="B15" s="55" t="s">
        <v>30</v>
      </c>
      <c r="C15" s="48" t="s">
        <v>20</v>
      </c>
      <c r="D15" s="49">
        <v>30</v>
      </c>
      <c r="E15" s="50">
        <v>33.7</v>
      </c>
      <c r="F15" s="49">
        <v>4.42</v>
      </c>
      <c r="G15" s="51">
        <v>8.76</v>
      </c>
      <c r="H15" s="52">
        <f t="shared" si="0"/>
        <v>1406.4</v>
      </c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</row>
    <row r="16" spans="1:206" s="53" customFormat="1" ht="15.75">
      <c r="A16" s="46" t="s">
        <v>31</v>
      </c>
      <c r="B16" s="55" t="s">
        <v>32</v>
      </c>
      <c r="C16" s="48" t="s">
        <v>20</v>
      </c>
      <c r="D16" s="49">
        <v>146.75</v>
      </c>
      <c r="E16" s="50">
        <v>18.65</v>
      </c>
      <c r="F16" s="49">
        <v>4.22</v>
      </c>
      <c r="G16" s="51">
        <v>5.26</v>
      </c>
      <c r="H16" s="52">
        <f t="shared" si="0"/>
        <v>4128.077499999999</v>
      </c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</row>
    <row r="17" spans="1:206" s="53" customFormat="1" ht="15.75">
      <c r="A17" s="46" t="s">
        <v>33</v>
      </c>
      <c r="B17" s="56" t="s">
        <v>34</v>
      </c>
      <c r="C17" s="48" t="s">
        <v>20</v>
      </c>
      <c r="D17" s="49">
        <v>414.6</v>
      </c>
      <c r="E17" s="50">
        <v>11.39</v>
      </c>
      <c r="F17" s="49">
        <v>2.84</v>
      </c>
      <c r="G17" s="51">
        <v>3.27</v>
      </c>
      <c r="H17" s="52">
        <f t="shared" si="0"/>
        <v>7255.5</v>
      </c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</row>
    <row r="18" spans="1:206" s="53" customFormat="1" ht="24.75">
      <c r="A18" s="46" t="s">
        <v>35</v>
      </c>
      <c r="B18" s="55" t="s">
        <v>36</v>
      </c>
      <c r="C18" s="48" t="s">
        <v>20</v>
      </c>
      <c r="D18" s="49">
        <v>183.78</v>
      </c>
      <c r="E18" s="50">
        <v>11.39</v>
      </c>
      <c r="F18" s="49">
        <v>4.68</v>
      </c>
      <c r="G18" s="51">
        <v>3.69</v>
      </c>
      <c r="H18" s="52">
        <f t="shared" si="0"/>
        <v>3631.4928000000004</v>
      </c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</row>
    <row r="19" spans="1:206" s="53" customFormat="1" ht="15.75">
      <c r="A19" s="46" t="s">
        <v>37</v>
      </c>
      <c r="B19" s="57" t="s">
        <v>38</v>
      </c>
      <c r="C19" s="48" t="s">
        <v>20</v>
      </c>
      <c r="D19" s="49">
        <v>14.4</v>
      </c>
      <c r="E19" s="50">
        <v>20.72</v>
      </c>
      <c r="F19" s="49">
        <v>4.86</v>
      </c>
      <c r="G19" s="51">
        <v>5.88</v>
      </c>
      <c r="H19" s="52">
        <f t="shared" si="0"/>
        <v>453.02399999999994</v>
      </c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</row>
    <row r="20" spans="1:206" s="53" customFormat="1" ht="15.75">
      <c r="A20" s="46" t="s">
        <v>39</v>
      </c>
      <c r="B20" s="56" t="s">
        <v>40</v>
      </c>
      <c r="C20" s="48" t="s">
        <v>20</v>
      </c>
      <c r="D20" s="49">
        <v>116.7</v>
      </c>
      <c r="E20" s="50">
        <v>11.61</v>
      </c>
      <c r="F20" s="49">
        <v>3.94</v>
      </c>
      <c r="G20" s="51">
        <v>3.57</v>
      </c>
      <c r="H20" s="52">
        <f t="shared" si="0"/>
        <v>2231.3039999999996</v>
      </c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</row>
    <row r="21" spans="1:206" s="53" customFormat="1" ht="15.75">
      <c r="A21" s="58"/>
      <c r="B21" s="59"/>
      <c r="C21" s="48"/>
      <c r="D21" s="49"/>
      <c r="E21" s="48"/>
      <c r="F21" s="49"/>
      <c r="G21" s="48"/>
      <c r="H21" s="52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</row>
    <row r="22" spans="1:206" s="60" customFormat="1" ht="16.5">
      <c r="A22" s="37" t="s">
        <v>41</v>
      </c>
      <c r="B22" s="38" t="s">
        <v>42</v>
      </c>
      <c r="C22" s="39"/>
      <c r="D22" s="40"/>
      <c r="E22" s="41"/>
      <c r="F22" s="41"/>
      <c r="G22" s="42"/>
      <c r="H22" s="43">
        <f>SUM(H23:H76)</f>
        <v>99829.47419200002</v>
      </c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</row>
    <row r="23" spans="1:206" s="53" customFormat="1" ht="15.75">
      <c r="A23" s="46" t="s">
        <v>43</v>
      </c>
      <c r="B23" s="62" t="s">
        <v>44</v>
      </c>
      <c r="C23" s="48" t="s">
        <v>45</v>
      </c>
      <c r="D23" s="49">
        <v>0.45</v>
      </c>
      <c r="E23" s="50">
        <v>72.1</v>
      </c>
      <c r="F23" s="49"/>
      <c r="G23" s="51">
        <v>16.58</v>
      </c>
      <c r="H23" s="52">
        <f aca="true" t="shared" si="1" ref="H23:H75">D23*(E23+F23+G23)</f>
        <v>39.906</v>
      </c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</row>
    <row r="24" spans="1:206" s="53" customFormat="1" ht="15.75">
      <c r="A24" s="46" t="s">
        <v>46</v>
      </c>
      <c r="B24" s="62" t="s">
        <v>47</v>
      </c>
      <c r="C24" s="48" t="s">
        <v>20</v>
      </c>
      <c r="D24" s="49">
        <v>1.49</v>
      </c>
      <c r="E24" s="50">
        <v>7.21</v>
      </c>
      <c r="F24" s="49"/>
      <c r="G24" s="51">
        <v>1.65</v>
      </c>
      <c r="H24" s="52">
        <f t="shared" si="1"/>
        <v>13.2014</v>
      </c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</row>
    <row r="25" spans="1:206" s="53" customFormat="1" ht="15.75">
      <c r="A25" s="46" t="s">
        <v>48</v>
      </c>
      <c r="B25" s="62" t="s">
        <v>49</v>
      </c>
      <c r="C25" s="48" t="s">
        <v>20</v>
      </c>
      <c r="D25" s="49">
        <v>1.49</v>
      </c>
      <c r="E25" s="50">
        <v>2.7</v>
      </c>
      <c r="F25" s="49">
        <v>4.36</v>
      </c>
      <c r="G25" s="51">
        <v>1.62</v>
      </c>
      <c r="H25" s="52">
        <f t="shared" si="1"/>
        <v>12.9332</v>
      </c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</row>
    <row r="26" spans="1:206" s="53" customFormat="1" ht="15.75">
      <c r="A26" s="46" t="s">
        <v>50</v>
      </c>
      <c r="B26" s="62" t="s">
        <v>51</v>
      </c>
      <c r="C26" s="48" t="s">
        <v>26</v>
      </c>
      <c r="D26" s="49">
        <v>12.5</v>
      </c>
      <c r="E26" s="50">
        <v>39.96</v>
      </c>
      <c r="F26" s="49">
        <v>22.07</v>
      </c>
      <c r="G26" s="51">
        <v>14.26</v>
      </c>
      <c r="H26" s="52">
        <f t="shared" si="1"/>
        <v>953.6250000000001</v>
      </c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</row>
    <row r="27" spans="1:206" s="53" customFormat="1" ht="15.75">
      <c r="A27" s="46" t="s">
        <v>52</v>
      </c>
      <c r="B27" s="62" t="s">
        <v>53</v>
      </c>
      <c r="C27" s="48" t="s">
        <v>54</v>
      </c>
      <c r="D27" s="49">
        <v>26</v>
      </c>
      <c r="E27" s="50">
        <v>4.04</v>
      </c>
      <c r="F27" s="49">
        <v>4.77</v>
      </c>
      <c r="G27" s="51">
        <v>2.02</v>
      </c>
      <c r="H27" s="52">
        <f t="shared" si="1"/>
        <v>281.5799999999999</v>
      </c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</row>
    <row r="28" spans="1:206" s="53" customFormat="1" ht="15.75">
      <c r="A28" s="46" t="s">
        <v>55</v>
      </c>
      <c r="B28" s="62" t="s">
        <v>56</v>
      </c>
      <c r="C28" s="48" t="s">
        <v>45</v>
      </c>
      <c r="D28" s="49">
        <v>1.49</v>
      </c>
      <c r="E28" s="50">
        <v>64.69</v>
      </c>
      <c r="F28" s="49">
        <v>265.28</v>
      </c>
      <c r="G28" s="51">
        <v>75.89</v>
      </c>
      <c r="H28" s="52">
        <f t="shared" si="1"/>
        <v>604.7313999999999</v>
      </c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</row>
    <row r="29" spans="1:206" s="53" customFormat="1" ht="15.75">
      <c r="A29" s="46" t="s">
        <v>57</v>
      </c>
      <c r="B29" s="62" t="s">
        <v>58</v>
      </c>
      <c r="C29" s="48" t="s">
        <v>20</v>
      </c>
      <c r="D29" s="49">
        <v>7.44</v>
      </c>
      <c r="E29" s="50">
        <v>52.78</v>
      </c>
      <c r="F29" s="49">
        <v>41.7</v>
      </c>
      <c r="G29" s="51">
        <v>21.73</v>
      </c>
      <c r="H29" s="52">
        <f t="shared" si="1"/>
        <v>864.6024000000001</v>
      </c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</row>
    <row r="30" spans="1:206" s="53" customFormat="1" ht="15.75">
      <c r="A30" s="46" t="s">
        <v>59</v>
      </c>
      <c r="B30" s="62" t="s">
        <v>53</v>
      </c>
      <c r="C30" s="48" t="s">
        <v>54</v>
      </c>
      <c r="D30" s="49">
        <v>50.913</v>
      </c>
      <c r="E30" s="50">
        <v>4.04</v>
      </c>
      <c r="F30" s="49">
        <v>4.77</v>
      </c>
      <c r="G30" s="51">
        <v>2.02</v>
      </c>
      <c r="H30" s="52">
        <f t="shared" si="1"/>
        <v>551.3877899999999</v>
      </c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</row>
    <row r="31" spans="1:206" s="53" customFormat="1" ht="15.75">
      <c r="A31" s="46" t="s">
        <v>60</v>
      </c>
      <c r="B31" s="62" t="s">
        <v>61</v>
      </c>
      <c r="C31" s="48" t="s">
        <v>45</v>
      </c>
      <c r="D31" s="49">
        <v>0.62</v>
      </c>
      <c r="E31" s="50">
        <v>64.69</v>
      </c>
      <c r="F31" s="49">
        <v>265.28</v>
      </c>
      <c r="G31" s="51">
        <v>75.89</v>
      </c>
      <c r="H31" s="52">
        <f t="shared" si="1"/>
        <v>251.63319999999996</v>
      </c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</row>
    <row r="32" spans="1:206" s="53" customFormat="1" ht="15.75">
      <c r="A32" s="46" t="s">
        <v>62</v>
      </c>
      <c r="B32" s="62" t="s">
        <v>63</v>
      </c>
      <c r="C32" s="48" t="s">
        <v>20</v>
      </c>
      <c r="D32" s="49">
        <v>38.72</v>
      </c>
      <c r="E32" s="50">
        <v>32.25</v>
      </c>
      <c r="F32" s="49">
        <v>22.79</v>
      </c>
      <c r="G32" s="51">
        <v>12.66</v>
      </c>
      <c r="H32" s="52">
        <f t="shared" si="1"/>
        <v>2621.344</v>
      </c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</row>
    <row r="33" spans="1:206" s="53" customFormat="1" ht="15.75">
      <c r="A33" s="46" t="s">
        <v>64</v>
      </c>
      <c r="B33" s="62" t="s">
        <v>65</v>
      </c>
      <c r="C33" s="48" t="s">
        <v>45</v>
      </c>
      <c r="D33" s="49">
        <v>5.15</v>
      </c>
      <c r="E33" s="50">
        <v>83.45</v>
      </c>
      <c r="F33" s="49"/>
      <c r="G33" s="51">
        <v>19.19</v>
      </c>
      <c r="H33" s="52">
        <f t="shared" si="1"/>
        <v>528.596</v>
      </c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</row>
    <row r="34" spans="1:206" s="53" customFormat="1" ht="24.75">
      <c r="A34" s="46" t="s">
        <v>66</v>
      </c>
      <c r="B34" s="63" t="s">
        <v>67</v>
      </c>
      <c r="C34" s="48" t="s">
        <v>45</v>
      </c>
      <c r="D34" s="49">
        <v>15</v>
      </c>
      <c r="E34" s="50">
        <v>9.36</v>
      </c>
      <c r="F34" s="49">
        <v>79.82</v>
      </c>
      <c r="G34" s="51">
        <f>(E34+F34)*0.23</f>
        <v>20.5114</v>
      </c>
      <c r="H34" s="52">
        <f t="shared" si="1"/>
        <v>1645.3709999999999</v>
      </c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</row>
    <row r="35" spans="1:206" s="53" customFormat="1" ht="15.75">
      <c r="A35" s="46" t="s">
        <v>68</v>
      </c>
      <c r="B35" s="64" t="s">
        <v>69</v>
      </c>
      <c r="C35" s="48" t="s">
        <v>23</v>
      </c>
      <c r="D35" s="49">
        <v>2</v>
      </c>
      <c r="E35" s="50">
        <v>55.91</v>
      </c>
      <c r="F35" s="49">
        <v>1556.02</v>
      </c>
      <c r="G35" s="51">
        <v>370.74</v>
      </c>
      <c r="H35" s="52">
        <f t="shared" si="1"/>
        <v>3965.34</v>
      </c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</row>
    <row r="36" spans="1:206" s="53" customFormat="1" ht="15.75">
      <c r="A36" s="46" t="s">
        <v>70</v>
      </c>
      <c r="B36" s="57" t="s">
        <v>71</v>
      </c>
      <c r="C36" s="48" t="s">
        <v>26</v>
      </c>
      <c r="D36" s="49">
        <v>30</v>
      </c>
      <c r="E36" s="50">
        <v>14.18</v>
      </c>
      <c r="F36" s="49">
        <v>3.32</v>
      </c>
      <c r="G36" s="51">
        <v>4.02</v>
      </c>
      <c r="H36" s="52">
        <f t="shared" si="1"/>
        <v>645.6</v>
      </c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</row>
    <row r="37" spans="1:206" s="53" customFormat="1" ht="15.75">
      <c r="A37" s="46" t="s">
        <v>72</v>
      </c>
      <c r="B37" s="57" t="s">
        <v>73</v>
      </c>
      <c r="C37" s="48" t="s">
        <v>23</v>
      </c>
      <c r="D37" s="49">
        <v>4</v>
      </c>
      <c r="E37" s="50">
        <v>38.51</v>
      </c>
      <c r="F37" s="49">
        <v>92.7</v>
      </c>
      <c r="G37" s="51">
        <v>30.18</v>
      </c>
      <c r="H37" s="52">
        <f t="shared" si="1"/>
        <v>645.5600000000001</v>
      </c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</row>
    <row r="38" spans="1:206" s="53" customFormat="1" ht="15.75">
      <c r="A38" s="46" t="s">
        <v>74</v>
      </c>
      <c r="B38" s="57" t="s">
        <v>75</v>
      </c>
      <c r="C38" s="48" t="s">
        <v>26</v>
      </c>
      <c r="D38" s="49">
        <v>18</v>
      </c>
      <c r="E38" s="50">
        <v>32.42</v>
      </c>
      <c r="F38" s="49">
        <v>11.38</v>
      </c>
      <c r="G38" s="51">
        <v>10.07</v>
      </c>
      <c r="H38" s="52">
        <f t="shared" si="1"/>
        <v>969.6600000000001</v>
      </c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</row>
    <row r="39" spans="1:206" s="53" customFormat="1" ht="15.75">
      <c r="A39" s="46" t="s">
        <v>76</v>
      </c>
      <c r="B39" s="57" t="s">
        <v>77</v>
      </c>
      <c r="C39" s="48" t="s">
        <v>26</v>
      </c>
      <c r="D39" s="49">
        <v>23</v>
      </c>
      <c r="E39" s="50">
        <v>40.53</v>
      </c>
      <c r="F39" s="49">
        <v>24.47</v>
      </c>
      <c r="G39" s="51">
        <v>14.95</v>
      </c>
      <c r="H39" s="52">
        <f t="shared" si="1"/>
        <v>1838.8500000000001</v>
      </c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</row>
    <row r="40" spans="1:206" s="53" customFormat="1" ht="24.75">
      <c r="A40" s="46" t="s">
        <v>78</v>
      </c>
      <c r="B40" s="57" t="s">
        <v>79</v>
      </c>
      <c r="C40" s="48" t="s">
        <v>23</v>
      </c>
      <c r="D40" s="49">
        <v>5</v>
      </c>
      <c r="E40" s="50">
        <v>16.21</v>
      </c>
      <c r="F40" s="49">
        <v>61.34</v>
      </c>
      <c r="G40" s="51">
        <v>17.83</v>
      </c>
      <c r="H40" s="52">
        <f t="shared" si="1"/>
        <v>476.90000000000003</v>
      </c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</row>
    <row r="41" spans="1:206" s="53" customFormat="1" ht="15.75">
      <c r="A41" s="46" t="s">
        <v>80</v>
      </c>
      <c r="B41" s="56" t="s">
        <v>81</v>
      </c>
      <c r="C41" s="48" t="s">
        <v>23</v>
      </c>
      <c r="D41" s="49">
        <v>2</v>
      </c>
      <c r="E41" s="50">
        <v>111.47</v>
      </c>
      <c r="F41" s="49">
        <v>631.22</v>
      </c>
      <c r="G41" s="51">
        <v>170.82</v>
      </c>
      <c r="H41" s="52">
        <f t="shared" si="1"/>
        <v>1827.02</v>
      </c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</row>
    <row r="42" spans="1:206" s="53" customFormat="1" ht="15.75">
      <c r="A42" s="46" t="s">
        <v>82</v>
      </c>
      <c r="B42" s="57" t="s">
        <v>83</v>
      </c>
      <c r="C42" s="48" t="s">
        <v>84</v>
      </c>
      <c r="D42" s="50">
        <v>1</v>
      </c>
      <c r="E42" s="50">
        <v>188.38</v>
      </c>
      <c r="F42" s="49">
        <v>1936.61</v>
      </c>
      <c r="G42" s="51">
        <v>631.33</v>
      </c>
      <c r="H42" s="52">
        <f t="shared" si="1"/>
        <v>2756.3199999999997</v>
      </c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</row>
    <row r="43" spans="1:206" s="53" customFormat="1" ht="15.75">
      <c r="A43" s="46" t="s">
        <v>85</v>
      </c>
      <c r="B43" s="57" t="s">
        <v>86</v>
      </c>
      <c r="C43" s="48" t="s">
        <v>23</v>
      </c>
      <c r="D43" s="49">
        <v>2</v>
      </c>
      <c r="E43" s="50">
        <v>81.07</v>
      </c>
      <c r="F43" s="49">
        <v>255.85</v>
      </c>
      <c r="G43" s="51">
        <v>77.49</v>
      </c>
      <c r="H43" s="52">
        <f t="shared" si="1"/>
        <v>828.8199999999999</v>
      </c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</row>
    <row r="44" spans="1:206" s="53" customFormat="1" ht="15.75">
      <c r="A44" s="46" t="s">
        <v>87</v>
      </c>
      <c r="B44" s="57" t="s">
        <v>88</v>
      </c>
      <c r="C44" s="48" t="s">
        <v>23</v>
      </c>
      <c r="D44" s="49">
        <v>1</v>
      </c>
      <c r="E44" s="50">
        <v>291.06</v>
      </c>
      <c r="F44" s="49">
        <v>281</v>
      </c>
      <c r="G44" s="51">
        <v>131.57</v>
      </c>
      <c r="H44" s="52">
        <f t="shared" si="1"/>
        <v>703.6299999999999</v>
      </c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</row>
    <row r="45" spans="1:206" s="53" customFormat="1" ht="15.75">
      <c r="A45" s="46" t="s">
        <v>89</v>
      </c>
      <c r="B45" s="62" t="s">
        <v>90</v>
      </c>
      <c r="C45" s="48" t="s">
        <v>26</v>
      </c>
      <c r="D45" s="49">
        <v>60</v>
      </c>
      <c r="E45" s="50">
        <v>2.25</v>
      </c>
      <c r="F45" s="49">
        <v>1.25</v>
      </c>
      <c r="G45" s="51">
        <v>0.8</v>
      </c>
      <c r="H45" s="52">
        <f t="shared" si="1"/>
        <v>258</v>
      </c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</row>
    <row r="46" spans="1:206" s="53" customFormat="1" ht="15.75">
      <c r="A46" s="46" t="s">
        <v>91</v>
      </c>
      <c r="B46" s="64" t="s">
        <v>92</v>
      </c>
      <c r="C46" s="48" t="s">
        <v>26</v>
      </c>
      <c r="D46" s="49">
        <v>30</v>
      </c>
      <c r="E46" s="50">
        <v>2.7</v>
      </c>
      <c r="F46" s="49">
        <v>2.51</v>
      </c>
      <c r="G46" s="51">
        <v>1.2</v>
      </c>
      <c r="H46" s="52">
        <f t="shared" si="1"/>
        <v>192.3</v>
      </c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</row>
    <row r="47" spans="1:206" s="53" customFormat="1" ht="15.75">
      <c r="A47" s="46" t="s">
        <v>93</v>
      </c>
      <c r="B47" s="62" t="s">
        <v>94</v>
      </c>
      <c r="C47" s="48" t="s">
        <v>23</v>
      </c>
      <c r="D47" s="49">
        <v>4</v>
      </c>
      <c r="E47" s="50">
        <v>90.26</v>
      </c>
      <c r="F47" s="49">
        <v>19.87</v>
      </c>
      <c r="G47" s="51">
        <v>25.33</v>
      </c>
      <c r="H47" s="52">
        <f t="shared" si="1"/>
        <v>541.84</v>
      </c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</row>
    <row r="48" spans="1:206" s="53" customFormat="1" ht="24.75">
      <c r="A48" s="46" t="s">
        <v>95</v>
      </c>
      <c r="B48" s="62" t="s">
        <v>96</v>
      </c>
      <c r="C48" s="48" t="s">
        <v>23</v>
      </c>
      <c r="D48" s="49">
        <v>4</v>
      </c>
      <c r="E48" s="50">
        <v>100.15</v>
      </c>
      <c r="F48" s="49">
        <v>25.98</v>
      </c>
      <c r="G48" s="51">
        <v>29.01</v>
      </c>
      <c r="H48" s="52">
        <f t="shared" si="1"/>
        <v>620.5600000000001</v>
      </c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</row>
    <row r="49" spans="1:206" s="53" customFormat="1" ht="24.75">
      <c r="A49" s="46" t="s">
        <v>97</v>
      </c>
      <c r="B49" s="57" t="s">
        <v>98</v>
      </c>
      <c r="C49" s="48" t="s">
        <v>23</v>
      </c>
      <c r="D49" s="49">
        <v>6</v>
      </c>
      <c r="E49" s="50">
        <v>100.15</v>
      </c>
      <c r="F49" s="49">
        <v>35.8</v>
      </c>
      <c r="G49" s="51">
        <v>31.26</v>
      </c>
      <c r="H49" s="52">
        <f t="shared" si="1"/>
        <v>1003.2599999999999</v>
      </c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</row>
    <row r="50" spans="1:206" s="53" customFormat="1" ht="15.75">
      <c r="A50" s="46" t="s">
        <v>99</v>
      </c>
      <c r="B50" s="57" t="s">
        <v>100</v>
      </c>
      <c r="C50" s="48" t="s">
        <v>23</v>
      </c>
      <c r="D50" s="49">
        <v>4</v>
      </c>
      <c r="E50" s="50">
        <v>49.64</v>
      </c>
      <c r="F50" s="49">
        <v>162.75</v>
      </c>
      <c r="G50" s="51">
        <v>48.85</v>
      </c>
      <c r="H50" s="52">
        <f t="shared" si="1"/>
        <v>1044.96</v>
      </c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</row>
    <row r="51" spans="1:206" s="53" customFormat="1" ht="15.75">
      <c r="A51" s="46" t="s">
        <v>101</v>
      </c>
      <c r="B51" s="62" t="s">
        <v>102</v>
      </c>
      <c r="C51" s="48" t="s">
        <v>23</v>
      </c>
      <c r="D51" s="49">
        <v>7</v>
      </c>
      <c r="E51" s="50">
        <v>49.64</v>
      </c>
      <c r="F51" s="49">
        <v>117.85</v>
      </c>
      <c r="G51" s="51">
        <v>38.52</v>
      </c>
      <c r="H51" s="52">
        <f t="shared" si="1"/>
        <v>1442.0700000000002</v>
      </c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</row>
    <row r="52" spans="1:206" s="53" customFormat="1" ht="15.75">
      <c r="A52" s="46" t="s">
        <v>27</v>
      </c>
      <c r="B52" s="62" t="s">
        <v>28</v>
      </c>
      <c r="C52" s="48" t="s">
        <v>20</v>
      </c>
      <c r="D52" s="49">
        <v>237.14</v>
      </c>
      <c r="E52" s="50">
        <v>4.89</v>
      </c>
      <c r="F52" s="49">
        <v>1</v>
      </c>
      <c r="G52" s="51">
        <v>1.35</v>
      </c>
      <c r="H52" s="52">
        <f t="shared" si="1"/>
        <v>1716.8935999999999</v>
      </c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</row>
    <row r="53" spans="1:206" s="53" customFormat="1" ht="15.75">
      <c r="A53" s="46" t="s">
        <v>29</v>
      </c>
      <c r="B53" s="62" t="s">
        <v>30</v>
      </c>
      <c r="C53" s="48" t="s">
        <v>20</v>
      </c>
      <c r="D53" s="49">
        <v>33</v>
      </c>
      <c r="E53" s="50">
        <v>33.7</v>
      </c>
      <c r="F53" s="49">
        <v>4.42</v>
      </c>
      <c r="G53" s="51">
        <v>8.76</v>
      </c>
      <c r="H53" s="52">
        <f t="shared" si="1"/>
        <v>1547.0400000000002</v>
      </c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</row>
    <row r="54" spans="1:206" s="53" customFormat="1" ht="15.75">
      <c r="A54" s="46" t="s">
        <v>103</v>
      </c>
      <c r="B54" s="62" t="s">
        <v>104</v>
      </c>
      <c r="C54" s="48" t="s">
        <v>20</v>
      </c>
      <c r="D54" s="49">
        <v>225.14</v>
      </c>
      <c r="E54" s="50">
        <v>22.49</v>
      </c>
      <c r="F54" s="49">
        <v>1.11</v>
      </c>
      <c r="G54" s="51">
        <v>5.42</v>
      </c>
      <c r="H54" s="52">
        <f t="shared" si="1"/>
        <v>6533.562799999999</v>
      </c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</row>
    <row r="55" spans="1:206" s="53" customFormat="1" ht="15.75">
      <c r="A55" s="46" t="s">
        <v>105</v>
      </c>
      <c r="B55" s="62" t="s">
        <v>106</v>
      </c>
      <c r="C55" s="48" t="s">
        <v>20</v>
      </c>
      <c r="D55" s="49">
        <v>15.24</v>
      </c>
      <c r="E55" s="50">
        <v>54.78</v>
      </c>
      <c r="F55" s="49">
        <v>44.71</v>
      </c>
      <c r="G55" s="51">
        <v>22.88</v>
      </c>
      <c r="H55" s="52">
        <f t="shared" si="1"/>
        <v>1864.9188000000001</v>
      </c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</row>
    <row r="56" spans="1:206" s="53" customFormat="1" ht="15.75">
      <c r="A56" s="46" t="s">
        <v>107</v>
      </c>
      <c r="B56" s="62" t="s">
        <v>108</v>
      </c>
      <c r="C56" s="48" t="s">
        <v>20</v>
      </c>
      <c r="D56" s="49">
        <v>221.9</v>
      </c>
      <c r="E56" s="50">
        <v>20.64</v>
      </c>
      <c r="F56" s="49">
        <v>32.24</v>
      </c>
      <c r="G56" s="51">
        <v>12.16</v>
      </c>
      <c r="H56" s="52">
        <f t="shared" si="1"/>
        <v>14432.376000000002</v>
      </c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</row>
    <row r="57" spans="1:206" s="53" customFormat="1" ht="24.75">
      <c r="A57" s="46" t="s">
        <v>109</v>
      </c>
      <c r="B57" s="56" t="s">
        <v>110</v>
      </c>
      <c r="C57" s="48" t="s">
        <v>20</v>
      </c>
      <c r="D57" s="49">
        <v>160.21</v>
      </c>
      <c r="E57" s="50">
        <v>15.16</v>
      </c>
      <c r="F57" s="49"/>
      <c r="G57" s="51">
        <v>3.48</v>
      </c>
      <c r="H57" s="52">
        <f t="shared" si="1"/>
        <v>2986.3144</v>
      </c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</row>
    <row r="58" spans="1:206" s="53" customFormat="1" ht="15.75">
      <c r="A58" s="46" t="s">
        <v>111</v>
      </c>
      <c r="B58" s="62" t="s">
        <v>112</v>
      </c>
      <c r="C58" s="48" t="s">
        <v>20</v>
      </c>
      <c r="D58" s="49">
        <v>70.86</v>
      </c>
      <c r="E58" s="50">
        <v>21.38</v>
      </c>
      <c r="F58" s="49">
        <v>5.04</v>
      </c>
      <c r="G58" s="51">
        <v>6.07</v>
      </c>
      <c r="H58" s="52">
        <f t="shared" si="1"/>
        <v>2302.2413999999994</v>
      </c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</row>
    <row r="59" spans="1:206" s="53" customFormat="1" ht="24.75">
      <c r="A59" s="46" t="s">
        <v>113</v>
      </c>
      <c r="B59" s="62" t="s">
        <v>114</v>
      </c>
      <c r="C59" s="48" t="s">
        <v>20</v>
      </c>
      <c r="D59" s="49">
        <v>70.86</v>
      </c>
      <c r="E59" s="50">
        <v>19.94</v>
      </c>
      <c r="F59" s="49">
        <v>28.34</v>
      </c>
      <c r="G59" s="51">
        <v>11.1</v>
      </c>
      <c r="H59" s="52">
        <f t="shared" si="1"/>
        <v>4207.6668</v>
      </c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</row>
    <row r="60" spans="1:206" s="53" customFormat="1" ht="15.75">
      <c r="A60" s="46" t="s">
        <v>115</v>
      </c>
      <c r="B60" s="62" t="s">
        <v>116</v>
      </c>
      <c r="C60" s="48" t="s">
        <v>26</v>
      </c>
      <c r="D60" s="49">
        <v>7</v>
      </c>
      <c r="E60" s="50">
        <v>20.35</v>
      </c>
      <c r="F60" s="49">
        <v>68.22</v>
      </c>
      <c r="G60" s="51">
        <v>20.37</v>
      </c>
      <c r="H60" s="52">
        <f t="shared" si="1"/>
        <v>762.5799999999999</v>
      </c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</row>
    <row r="61" spans="1:206" s="53" customFormat="1" ht="24.75">
      <c r="A61" s="46" t="s">
        <v>117</v>
      </c>
      <c r="B61" s="64" t="s">
        <v>118</v>
      </c>
      <c r="C61" s="48" t="s">
        <v>20</v>
      </c>
      <c r="D61" s="49">
        <v>61.34</v>
      </c>
      <c r="E61" s="50">
        <v>28.3</v>
      </c>
      <c r="F61" s="49"/>
      <c r="G61" s="51">
        <v>6.51</v>
      </c>
      <c r="H61" s="52">
        <f t="shared" si="1"/>
        <v>2135.2454000000002</v>
      </c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</row>
    <row r="62" spans="1:206" s="53" customFormat="1" ht="15.75">
      <c r="A62" s="46" t="s">
        <v>119</v>
      </c>
      <c r="B62" s="57" t="s">
        <v>120</v>
      </c>
      <c r="C62" s="48" t="s">
        <v>20</v>
      </c>
      <c r="D62" s="49">
        <v>5.5</v>
      </c>
      <c r="E62" s="50">
        <v>32.69</v>
      </c>
      <c r="F62" s="49">
        <v>95.38</v>
      </c>
      <c r="G62" s="51">
        <v>29.45</v>
      </c>
      <c r="H62" s="52">
        <f t="shared" si="1"/>
        <v>866.3599999999999</v>
      </c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</row>
    <row r="63" spans="1:206" s="53" customFormat="1" ht="15.75">
      <c r="A63" s="46" t="s">
        <v>33</v>
      </c>
      <c r="B63" s="56" t="s">
        <v>34</v>
      </c>
      <c r="C63" s="48" t="s">
        <v>20</v>
      </c>
      <c r="D63" s="49">
        <v>114.52</v>
      </c>
      <c r="E63" s="50">
        <v>11.39</v>
      </c>
      <c r="F63" s="49">
        <v>2.84</v>
      </c>
      <c r="G63" s="51">
        <v>3.27</v>
      </c>
      <c r="H63" s="52">
        <f t="shared" si="1"/>
        <v>2004.1</v>
      </c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</row>
    <row r="64" spans="1:206" s="53" customFormat="1" ht="24.75">
      <c r="A64" s="46" t="s">
        <v>35</v>
      </c>
      <c r="B64" s="55" t="s">
        <v>36</v>
      </c>
      <c r="C64" s="48" t="s">
        <v>20</v>
      </c>
      <c r="D64" s="49">
        <v>27.45</v>
      </c>
      <c r="E64" s="50">
        <v>11.39</v>
      </c>
      <c r="F64" s="49">
        <v>4.68</v>
      </c>
      <c r="G64" s="51">
        <v>3.69</v>
      </c>
      <c r="H64" s="52">
        <f t="shared" si="1"/>
        <v>542.412</v>
      </c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</row>
    <row r="65" spans="1:206" s="53" customFormat="1" ht="15.75">
      <c r="A65" s="46" t="s">
        <v>121</v>
      </c>
      <c r="B65" s="57" t="s">
        <v>122</v>
      </c>
      <c r="C65" s="48" t="s">
        <v>23</v>
      </c>
      <c r="D65" s="49">
        <v>3</v>
      </c>
      <c r="E65" s="50">
        <v>401.43</v>
      </c>
      <c r="F65" s="49">
        <v>120.67</v>
      </c>
      <c r="G65" s="51">
        <v>20.08</v>
      </c>
      <c r="H65" s="52">
        <f t="shared" si="1"/>
        <v>1626.5400000000002</v>
      </c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</row>
    <row r="66" spans="1:206" s="53" customFormat="1" ht="24.75">
      <c r="A66" s="46" t="s">
        <v>123</v>
      </c>
      <c r="B66" s="62" t="s">
        <v>124</v>
      </c>
      <c r="C66" s="48" t="s">
        <v>20</v>
      </c>
      <c r="D66" s="49">
        <v>5.52</v>
      </c>
      <c r="E66" s="50">
        <v>32.5</v>
      </c>
      <c r="F66" s="49">
        <v>112</v>
      </c>
      <c r="G66" s="51">
        <f aca="true" t="shared" si="2" ref="G66:G75">(E66+F66)*0.23</f>
        <v>33.235</v>
      </c>
      <c r="H66" s="52">
        <f t="shared" si="1"/>
        <v>981.0972</v>
      </c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</row>
    <row r="67" spans="1:206" s="53" customFormat="1" ht="24.75">
      <c r="A67" s="46" t="s">
        <v>125</v>
      </c>
      <c r="B67" s="47" t="s">
        <v>126</v>
      </c>
      <c r="C67" s="48" t="s">
        <v>20</v>
      </c>
      <c r="D67" s="49">
        <v>7.5</v>
      </c>
      <c r="E67" s="50">
        <v>51.88</v>
      </c>
      <c r="F67" s="49">
        <v>477.36</v>
      </c>
      <c r="G67" s="51">
        <f t="shared" si="2"/>
        <v>121.7252</v>
      </c>
      <c r="H67" s="52">
        <f t="shared" si="1"/>
        <v>4882.239</v>
      </c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</row>
    <row r="68" spans="1:206" s="53" customFormat="1" ht="24.75">
      <c r="A68" s="46" t="s">
        <v>127</v>
      </c>
      <c r="B68" s="65" t="s">
        <v>128</v>
      </c>
      <c r="C68" s="48" t="s">
        <v>20</v>
      </c>
      <c r="D68" s="49">
        <v>10.29</v>
      </c>
      <c r="E68" s="50">
        <v>51.88</v>
      </c>
      <c r="F68" s="49">
        <v>652.36</v>
      </c>
      <c r="G68" s="51">
        <f t="shared" si="2"/>
        <v>161.9752</v>
      </c>
      <c r="H68" s="52">
        <f t="shared" si="1"/>
        <v>8913.354408</v>
      </c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</row>
    <row r="69" spans="1:206" s="53" customFormat="1" ht="15.75">
      <c r="A69" s="46" t="s">
        <v>129</v>
      </c>
      <c r="B69" s="66" t="s">
        <v>130</v>
      </c>
      <c r="C69" s="48" t="s">
        <v>23</v>
      </c>
      <c r="D69" s="49">
        <v>1</v>
      </c>
      <c r="E69" s="50">
        <v>38.34</v>
      </c>
      <c r="F69" s="49">
        <v>268.34</v>
      </c>
      <c r="G69" s="51">
        <f t="shared" si="2"/>
        <v>70.53639999999999</v>
      </c>
      <c r="H69" s="52">
        <f t="shared" si="1"/>
        <v>377.2163999999999</v>
      </c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</row>
    <row r="70" spans="1:206" s="53" customFormat="1" ht="24.75">
      <c r="A70" s="46" t="s">
        <v>131</v>
      </c>
      <c r="B70" s="63" t="s">
        <v>132</v>
      </c>
      <c r="C70" s="48" t="s">
        <v>20</v>
      </c>
      <c r="D70" s="49">
        <v>6.05</v>
      </c>
      <c r="E70" s="50">
        <v>69.16</v>
      </c>
      <c r="F70" s="49">
        <v>865.18</v>
      </c>
      <c r="G70" s="51">
        <f t="shared" si="2"/>
        <v>214.8982</v>
      </c>
      <c r="H70" s="52">
        <f t="shared" si="1"/>
        <v>6952.89111</v>
      </c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</row>
    <row r="71" spans="1:206" s="53" customFormat="1" ht="24.75">
      <c r="A71" s="46" t="s">
        <v>133</v>
      </c>
      <c r="B71" s="63" t="s">
        <v>134</v>
      </c>
      <c r="C71" s="48" t="s">
        <v>23</v>
      </c>
      <c r="D71" s="49">
        <v>3</v>
      </c>
      <c r="E71" s="50">
        <v>13.49</v>
      </c>
      <c r="F71" s="49">
        <v>24.03</v>
      </c>
      <c r="G71" s="51">
        <f t="shared" si="2"/>
        <v>8.629600000000002</v>
      </c>
      <c r="H71" s="52">
        <f t="shared" si="1"/>
        <v>138.4488</v>
      </c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</row>
    <row r="72" spans="1:206" s="53" customFormat="1" ht="24.75">
      <c r="A72" s="46" t="s">
        <v>135</v>
      </c>
      <c r="B72" s="63" t="s">
        <v>136</v>
      </c>
      <c r="C72" s="48" t="s">
        <v>23</v>
      </c>
      <c r="D72" s="49">
        <v>2</v>
      </c>
      <c r="E72" s="50">
        <v>19.18</v>
      </c>
      <c r="F72" s="49">
        <v>162.56</v>
      </c>
      <c r="G72" s="51">
        <f t="shared" si="2"/>
        <v>41.800200000000004</v>
      </c>
      <c r="H72" s="52">
        <f t="shared" si="1"/>
        <v>447.08040000000005</v>
      </c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</row>
    <row r="73" spans="1:206" s="53" customFormat="1" ht="24.75">
      <c r="A73" s="46" t="s">
        <v>137</v>
      </c>
      <c r="B73" s="63" t="s">
        <v>138</v>
      </c>
      <c r="C73" s="48" t="s">
        <v>23</v>
      </c>
      <c r="D73" s="49">
        <v>1</v>
      </c>
      <c r="E73" s="50">
        <v>19.18</v>
      </c>
      <c r="F73" s="49">
        <v>383.45</v>
      </c>
      <c r="G73" s="51">
        <f t="shared" si="2"/>
        <v>92.6049</v>
      </c>
      <c r="H73" s="52">
        <f t="shared" si="1"/>
        <v>495.2349</v>
      </c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</row>
    <row r="74" spans="1:206" s="53" customFormat="1" ht="24.75">
      <c r="A74" s="46" t="s">
        <v>139</v>
      </c>
      <c r="B74" s="63" t="s">
        <v>140</v>
      </c>
      <c r="C74" s="48" t="s">
        <v>23</v>
      </c>
      <c r="D74" s="49">
        <v>1</v>
      </c>
      <c r="E74" s="50">
        <v>19.18</v>
      </c>
      <c r="F74" s="49">
        <v>604.97</v>
      </c>
      <c r="G74" s="51">
        <f t="shared" si="2"/>
        <v>143.5545</v>
      </c>
      <c r="H74" s="52">
        <f t="shared" si="1"/>
        <v>767.7044999999999</v>
      </c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</row>
    <row r="75" spans="1:206" s="53" customFormat="1" ht="24.75">
      <c r="A75" s="46" t="s">
        <v>141</v>
      </c>
      <c r="B75" s="63" t="s">
        <v>142</v>
      </c>
      <c r="C75" s="48" t="s">
        <v>20</v>
      </c>
      <c r="D75" s="49">
        <v>1.08</v>
      </c>
      <c r="E75" s="50"/>
      <c r="F75" s="49">
        <v>3174.01</v>
      </c>
      <c r="G75" s="51">
        <f t="shared" si="2"/>
        <v>730.0223000000001</v>
      </c>
      <c r="H75" s="52">
        <f t="shared" si="1"/>
        <v>4216.354884</v>
      </c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</row>
    <row r="76" spans="1:206" s="53" customFormat="1" ht="15.75">
      <c r="A76" s="46"/>
      <c r="B76" s="67"/>
      <c r="C76" s="48"/>
      <c r="D76" s="49"/>
      <c r="E76" s="68"/>
      <c r="F76" s="68"/>
      <c r="G76" s="51"/>
      <c r="H76" s="52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</row>
    <row r="77" spans="1:206" s="60" customFormat="1" ht="16.5">
      <c r="A77" s="37" t="s">
        <v>143</v>
      </c>
      <c r="B77" s="38" t="s">
        <v>144</v>
      </c>
      <c r="C77" s="39"/>
      <c r="D77" s="40"/>
      <c r="E77" s="41"/>
      <c r="F77" s="41"/>
      <c r="G77" s="42"/>
      <c r="H77" s="43">
        <f>SUM(H78:H117)</f>
        <v>169616.31277800002</v>
      </c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</row>
    <row r="78" spans="1:206" s="53" customFormat="1" ht="15.75">
      <c r="A78" s="46" t="s">
        <v>62</v>
      </c>
      <c r="B78" s="55" t="s">
        <v>63</v>
      </c>
      <c r="C78" s="48" t="s">
        <v>20</v>
      </c>
      <c r="D78" s="49">
        <v>2.89</v>
      </c>
      <c r="E78" s="50">
        <v>32.25</v>
      </c>
      <c r="F78" s="49">
        <v>22.79</v>
      </c>
      <c r="G78" s="51">
        <v>12.66</v>
      </c>
      <c r="H78" s="52">
        <f aca="true" t="shared" si="3" ref="H78:H116">D78*(E78+F78+G78)</f>
        <v>195.65300000000002</v>
      </c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</row>
    <row r="79" spans="1:206" s="53" customFormat="1" ht="24.75">
      <c r="A79" s="46" t="s">
        <v>145</v>
      </c>
      <c r="B79" s="65" t="s">
        <v>146</v>
      </c>
      <c r="C79" s="48" t="s">
        <v>20</v>
      </c>
      <c r="D79" s="49">
        <v>2.88</v>
      </c>
      <c r="E79" s="50">
        <v>24.21</v>
      </c>
      <c r="F79" s="49"/>
      <c r="G79" s="51">
        <f>(E79+F79)*0.23</f>
        <v>5.568300000000001</v>
      </c>
      <c r="H79" s="52">
        <f t="shared" si="3"/>
        <v>85.761504</v>
      </c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</row>
    <row r="80" spans="1:206" s="53" customFormat="1" ht="15.75">
      <c r="A80" s="46" t="s">
        <v>64</v>
      </c>
      <c r="B80" s="55" t="s">
        <v>65</v>
      </c>
      <c r="C80" s="48" t="s">
        <v>45</v>
      </c>
      <c r="D80" s="49">
        <v>8</v>
      </c>
      <c r="E80" s="50">
        <v>83.45</v>
      </c>
      <c r="F80" s="49"/>
      <c r="G80" s="51">
        <v>19.19</v>
      </c>
      <c r="H80" s="52">
        <f t="shared" si="3"/>
        <v>821.12</v>
      </c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</row>
    <row r="81" spans="1:206" s="53" customFormat="1" ht="24.75">
      <c r="A81" s="46" t="s">
        <v>66</v>
      </c>
      <c r="B81" s="63" t="s">
        <v>67</v>
      </c>
      <c r="C81" s="48" t="s">
        <v>45</v>
      </c>
      <c r="D81" s="49">
        <v>26</v>
      </c>
      <c r="E81" s="50">
        <v>9.36</v>
      </c>
      <c r="F81" s="49">
        <v>79.82</v>
      </c>
      <c r="G81" s="51">
        <f>(E81+F81)*0.23</f>
        <v>20.5114</v>
      </c>
      <c r="H81" s="52">
        <f t="shared" si="3"/>
        <v>2851.9763999999996</v>
      </c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</row>
    <row r="82" spans="1:206" s="53" customFormat="1" ht="15.75">
      <c r="A82" s="46" t="s">
        <v>147</v>
      </c>
      <c r="B82" s="69" t="s">
        <v>148</v>
      </c>
      <c r="C82" s="48" t="s">
        <v>20</v>
      </c>
      <c r="D82" s="49">
        <v>16.8</v>
      </c>
      <c r="E82" s="50">
        <v>52.78</v>
      </c>
      <c r="F82" s="49">
        <v>63.07</v>
      </c>
      <c r="G82" s="51">
        <v>26.69</v>
      </c>
      <c r="H82" s="52">
        <f t="shared" si="3"/>
        <v>2394.672</v>
      </c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</row>
    <row r="83" spans="1:206" s="53" customFormat="1" ht="15.75">
      <c r="A83" s="46" t="s">
        <v>70</v>
      </c>
      <c r="B83" s="56" t="s">
        <v>71</v>
      </c>
      <c r="C83" s="48" t="s">
        <v>26</v>
      </c>
      <c r="D83" s="50">
        <v>12</v>
      </c>
      <c r="E83" s="50">
        <v>14.18</v>
      </c>
      <c r="F83" s="49">
        <v>3.32</v>
      </c>
      <c r="G83" s="51">
        <v>4.02</v>
      </c>
      <c r="H83" s="52">
        <f t="shared" si="3"/>
        <v>258.24</v>
      </c>
      <c r="GN83" s="54"/>
      <c r="GO83" s="54"/>
      <c r="GP83" s="54"/>
      <c r="GQ83" s="54"/>
      <c r="GR83" s="54"/>
      <c r="GS83" s="54"/>
      <c r="GT83" s="54"/>
      <c r="GU83" s="54"/>
      <c r="GV83" s="54"/>
      <c r="GW83" s="54"/>
      <c r="GX83" s="54"/>
    </row>
    <row r="84" spans="1:206" s="53" customFormat="1" ht="15.75">
      <c r="A84" s="46" t="s">
        <v>149</v>
      </c>
      <c r="B84" s="57" t="s">
        <v>150</v>
      </c>
      <c r="C84" s="48" t="s">
        <v>23</v>
      </c>
      <c r="D84" s="50">
        <v>16</v>
      </c>
      <c r="E84" s="50">
        <v>18</v>
      </c>
      <c r="F84" s="49">
        <v>12.48</v>
      </c>
      <c r="G84" s="51">
        <v>9.05</v>
      </c>
      <c r="H84" s="52">
        <f t="shared" si="3"/>
        <v>632.48</v>
      </c>
      <c r="GN84" s="54"/>
      <c r="GO84" s="54"/>
      <c r="GP84" s="54"/>
      <c r="GQ84" s="54"/>
      <c r="GR84" s="54"/>
      <c r="GS84" s="54"/>
      <c r="GT84" s="54"/>
      <c r="GU84" s="54"/>
      <c r="GV84" s="54"/>
      <c r="GW84" s="54"/>
      <c r="GX84" s="54"/>
    </row>
    <row r="85" spans="1:206" s="53" customFormat="1" ht="22.5" customHeight="1">
      <c r="A85" s="70" t="s">
        <v>151</v>
      </c>
      <c r="B85" s="71" t="s">
        <v>152</v>
      </c>
      <c r="C85" s="48" t="s">
        <v>23</v>
      </c>
      <c r="D85" s="50">
        <v>6</v>
      </c>
      <c r="E85" s="50">
        <v>24.72</v>
      </c>
      <c r="F85" s="49">
        <v>51.86</v>
      </c>
      <c r="G85" s="51">
        <v>17.61</v>
      </c>
      <c r="H85" s="52">
        <f t="shared" si="3"/>
        <v>565.14</v>
      </c>
      <c r="GN85" s="54"/>
      <c r="GO85" s="54"/>
      <c r="GP85" s="54"/>
      <c r="GQ85" s="54"/>
      <c r="GR85" s="54"/>
      <c r="GS85" s="54"/>
      <c r="GT85" s="54"/>
      <c r="GU85" s="54"/>
      <c r="GV85" s="54"/>
      <c r="GW85" s="54"/>
      <c r="GX85" s="54"/>
    </row>
    <row r="86" spans="1:206" s="53" customFormat="1" ht="21.75" customHeight="1">
      <c r="A86" s="70" t="s">
        <v>72</v>
      </c>
      <c r="B86" s="55" t="s">
        <v>73</v>
      </c>
      <c r="C86" s="48" t="s">
        <v>23</v>
      </c>
      <c r="D86" s="50">
        <v>2</v>
      </c>
      <c r="E86" s="50">
        <v>38.51</v>
      </c>
      <c r="F86" s="49">
        <v>92.7</v>
      </c>
      <c r="G86" s="51">
        <v>30.18</v>
      </c>
      <c r="H86" s="52">
        <f t="shared" si="3"/>
        <v>322.78000000000003</v>
      </c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</row>
    <row r="87" spans="1:206" s="53" customFormat="1" ht="15.75">
      <c r="A87" s="46" t="s">
        <v>153</v>
      </c>
      <c r="B87" s="72" t="s">
        <v>154</v>
      </c>
      <c r="C87" s="48" t="s">
        <v>23</v>
      </c>
      <c r="D87" s="50">
        <v>8</v>
      </c>
      <c r="E87" s="50">
        <v>72.03</v>
      </c>
      <c r="F87" s="49">
        <v>178.75</v>
      </c>
      <c r="G87" s="51">
        <v>74.54</v>
      </c>
      <c r="H87" s="52">
        <f t="shared" si="3"/>
        <v>2602.56</v>
      </c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</row>
    <row r="88" spans="1:206" s="73" customFormat="1" ht="21" customHeight="1">
      <c r="A88" s="70" t="s">
        <v>74</v>
      </c>
      <c r="B88" s="55" t="s">
        <v>75</v>
      </c>
      <c r="C88" s="48" t="s">
        <v>26</v>
      </c>
      <c r="D88" s="50">
        <v>6</v>
      </c>
      <c r="E88" s="50">
        <v>32.42</v>
      </c>
      <c r="F88" s="49">
        <v>11.38</v>
      </c>
      <c r="G88" s="51">
        <v>10.07</v>
      </c>
      <c r="H88" s="52">
        <f t="shared" si="3"/>
        <v>323.22</v>
      </c>
      <c r="GN88" s="74"/>
      <c r="GO88" s="74"/>
      <c r="GP88" s="74"/>
      <c r="GQ88" s="74"/>
      <c r="GR88" s="74"/>
      <c r="GS88" s="74"/>
      <c r="GT88" s="74"/>
      <c r="GU88" s="74"/>
      <c r="GV88" s="74"/>
      <c r="GW88" s="74"/>
      <c r="GX88" s="74"/>
    </row>
    <row r="89" spans="1:206" s="73" customFormat="1" ht="21" customHeight="1">
      <c r="A89" s="70" t="s">
        <v>76</v>
      </c>
      <c r="B89" s="55" t="s">
        <v>77</v>
      </c>
      <c r="C89" s="48" t="s">
        <v>26</v>
      </c>
      <c r="D89" s="50">
        <v>18</v>
      </c>
      <c r="E89" s="50">
        <v>40.53</v>
      </c>
      <c r="F89" s="49">
        <v>24.47</v>
      </c>
      <c r="G89" s="51">
        <v>14.95</v>
      </c>
      <c r="H89" s="52">
        <f t="shared" si="3"/>
        <v>1439.1000000000001</v>
      </c>
      <c r="GN89" s="74"/>
      <c r="GO89" s="74"/>
      <c r="GP89" s="74"/>
      <c r="GQ89" s="74"/>
      <c r="GR89" s="74"/>
      <c r="GS89" s="74"/>
      <c r="GT89" s="74"/>
      <c r="GU89" s="74"/>
      <c r="GV89" s="74"/>
      <c r="GW89" s="74"/>
      <c r="GX89" s="74"/>
    </row>
    <row r="90" spans="1:206" s="53" customFormat="1" ht="24.75">
      <c r="A90" s="46" t="s">
        <v>78</v>
      </c>
      <c r="B90" s="57" t="s">
        <v>79</v>
      </c>
      <c r="C90" s="48" t="s">
        <v>23</v>
      </c>
      <c r="D90" s="50">
        <v>4</v>
      </c>
      <c r="E90" s="50">
        <v>16.21</v>
      </c>
      <c r="F90" s="49">
        <v>61.34</v>
      </c>
      <c r="G90" s="51">
        <v>17.83</v>
      </c>
      <c r="H90" s="52">
        <f t="shared" si="3"/>
        <v>381.52000000000004</v>
      </c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</row>
    <row r="91" spans="1:206" s="53" customFormat="1" ht="15.75">
      <c r="A91" s="46" t="s">
        <v>155</v>
      </c>
      <c r="B91" s="56" t="s">
        <v>156</v>
      </c>
      <c r="C91" s="48" t="s">
        <v>26</v>
      </c>
      <c r="D91" s="50">
        <v>2.56</v>
      </c>
      <c r="E91" s="50">
        <v>161.78</v>
      </c>
      <c r="F91" s="49">
        <v>1479.38</v>
      </c>
      <c r="G91" s="51">
        <v>487.59</v>
      </c>
      <c r="H91" s="52">
        <f t="shared" si="3"/>
        <v>5449.6</v>
      </c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4"/>
    </row>
    <row r="92" spans="1:206" s="53" customFormat="1" ht="15.75">
      <c r="A92" s="46" t="s">
        <v>157</v>
      </c>
      <c r="B92" s="57" t="s">
        <v>158</v>
      </c>
      <c r="C92" s="48" t="s">
        <v>23</v>
      </c>
      <c r="D92" s="50">
        <v>8</v>
      </c>
      <c r="E92" s="50">
        <v>28.81</v>
      </c>
      <c r="F92" s="49">
        <v>306.02</v>
      </c>
      <c r="G92" s="51">
        <v>99.47</v>
      </c>
      <c r="H92" s="52">
        <f t="shared" si="3"/>
        <v>3474.3999999999996</v>
      </c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</row>
    <row r="93" spans="1:206" s="53" customFormat="1" ht="15.75">
      <c r="A93" s="46" t="s">
        <v>159</v>
      </c>
      <c r="B93" s="75" t="s">
        <v>160</v>
      </c>
      <c r="C93" s="48" t="s">
        <v>23</v>
      </c>
      <c r="D93" s="50">
        <v>4</v>
      </c>
      <c r="E93" s="50">
        <v>18</v>
      </c>
      <c r="F93" s="49">
        <v>113.85</v>
      </c>
      <c r="G93" s="51">
        <v>39.17</v>
      </c>
      <c r="H93" s="52">
        <f t="shared" si="3"/>
        <v>684.0799999999999</v>
      </c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</row>
    <row r="94" spans="1:206" s="53" customFormat="1" ht="15.75">
      <c r="A94" s="46" t="s">
        <v>27</v>
      </c>
      <c r="B94" s="55" t="s">
        <v>28</v>
      </c>
      <c r="C94" s="48" t="s">
        <v>20</v>
      </c>
      <c r="D94" s="49">
        <v>183.74</v>
      </c>
      <c r="E94" s="50">
        <v>4.89</v>
      </c>
      <c r="F94" s="49">
        <v>1</v>
      </c>
      <c r="G94" s="51">
        <v>1.35</v>
      </c>
      <c r="H94" s="52">
        <f t="shared" si="3"/>
        <v>1330.2776000000001</v>
      </c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</row>
    <row r="95" spans="1:206" s="53" customFormat="1" ht="15.75">
      <c r="A95" s="46" t="s">
        <v>29</v>
      </c>
      <c r="B95" s="55" t="s">
        <v>30</v>
      </c>
      <c r="C95" s="48" t="s">
        <v>20</v>
      </c>
      <c r="D95" s="49">
        <v>183.74</v>
      </c>
      <c r="E95" s="50">
        <v>33.7</v>
      </c>
      <c r="F95" s="49">
        <v>4.42</v>
      </c>
      <c r="G95" s="51">
        <v>8.76</v>
      </c>
      <c r="H95" s="52">
        <f t="shared" si="3"/>
        <v>8613.7312</v>
      </c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</row>
    <row r="96" spans="1:206" s="53" customFormat="1" ht="15.75">
      <c r="A96" s="46" t="s">
        <v>105</v>
      </c>
      <c r="B96" s="62" t="s">
        <v>106</v>
      </c>
      <c r="C96" s="48" t="s">
        <v>20</v>
      </c>
      <c r="D96" s="49">
        <v>6.71</v>
      </c>
      <c r="E96" s="50">
        <v>54.78</v>
      </c>
      <c r="F96" s="49">
        <v>44.71</v>
      </c>
      <c r="G96" s="51">
        <v>22.88</v>
      </c>
      <c r="H96" s="52">
        <f t="shared" si="3"/>
        <v>821.1027</v>
      </c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</row>
    <row r="97" spans="1:206" s="53" customFormat="1" ht="15.75">
      <c r="A97" s="46" t="s">
        <v>107</v>
      </c>
      <c r="B97" s="62" t="s">
        <v>108</v>
      </c>
      <c r="C97" s="48" t="s">
        <v>20</v>
      </c>
      <c r="D97" s="49">
        <v>100.74</v>
      </c>
      <c r="E97" s="50">
        <v>20.64</v>
      </c>
      <c r="F97" s="49">
        <v>32.24</v>
      </c>
      <c r="G97" s="51">
        <v>12.16</v>
      </c>
      <c r="H97" s="52">
        <f t="shared" si="3"/>
        <v>6552.1296</v>
      </c>
      <c r="GN97" s="54"/>
      <c r="GO97" s="54"/>
      <c r="GP97" s="54"/>
      <c r="GQ97" s="54"/>
      <c r="GR97" s="54"/>
      <c r="GS97" s="54"/>
      <c r="GT97" s="54"/>
      <c r="GU97" s="54"/>
      <c r="GV97" s="54"/>
      <c r="GW97" s="54"/>
      <c r="GX97" s="54"/>
    </row>
    <row r="98" spans="1:206" s="53" customFormat="1" ht="15.75">
      <c r="A98" s="46" t="s">
        <v>111</v>
      </c>
      <c r="B98" s="55" t="s">
        <v>112</v>
      </c>
      <c r="C98" s="48" t="s">
        <v>20</v>
      </c>
      <c r="D98" s="49">
        <v>375.38</v>
      </c>
      <c r="E98" s="50">
        <v>21.38</v>
      </c>
      <c r="F98" s="49">
        <v>5.04</v>
      </c>
      <c r="G98" s="51">
        <v>6.07</v>
      </c>
      <c r="H98" s="52">
        <f t="shared" si="3"/>
        <v>12196.096199999998</v>
      </c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</row>
    <row r="99" spans="1:206" s="53" customFormat="1" ht="15.75">
      <c r="A99" s="46" t="s">
        <v>161</v>
      </c>
      <c r="B99" s="69" t="s">
        <v>162</v>
      </c>
      <c r="C99" s="48" t="s">
        <v>20</v>
      </c>
      <c r="D99" s="49">
        <v>168.4</v>
      </c>
      <c r="E99" s="50"/>
      <c r="F99" s="49">
        <v>89.36</v>
      </c>
      <c r="G99" s="51">
        <v>20.56</v>
      </c>
      <c r="H99" s="52">
        <f t="shared" si="3"/>
        <v>18510.528000000002</v>
      </c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</row>
    <row r="100" spans="1:206" s="53" customFormat="1" ht="24.75">
      <c r="A100" s="46" t="s">
        <v>113</v>
      </c>
      <c r="B100" s="62" t="s">
        <v>114</v>
      </c>
      <c r="C100" s="48" t="s">
        <v>20</v>
      </c>
      <c r="D100" s="49">
        <v>206.98</v>
      </c>
      <c r="E100" s="50">
        <v>19.94</v>
      </c>
      <c r="F100" s="49">
        <v>28.34</v>
      </c>
      <c r="G100" s="51">
        <v>11.1</v>
      </c>
      <c r="H100" s="52">
        <f t="shared" si="3"/>
        <v>12290.4724</v>
      </c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</row>
    <row r="101" spans="1:206" s="53" customFormat="1" ht="15.75">
      <c r="A101" s="46" t="s">
        <v>163</v>
      </c>
      <c r="B101" s="76" t="s">
        <v>164</v>
      </c>
      <c r="C101" s="48" t="s">
        <v>26</v>
      </c>
      <c r="D101" s="49">
        <v>102.6</v>
      </c>
      <c r="E101" s="50">
        <v>21.05</v>
      </c>
      <c r="F101" s="49">
        <v>5.57</v>
      </c>
      <c r="G101" s="51">
        <v>6.12</v>
      </c>
      <c r="H101" s="52">
        <f t="shared" si="3"/>
        <v>3359.124</v>
      </c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</row>
    <row r="102" spans="1:206" s="53" customFormat="1" ht="15.75">
      <c r="A102" s="46" t="s">
        <v>115</v>
      </c>
      <c r="B102" s="55" t="s">
        <v>116</v>
      </c>
      <c r="C102" s="48" t="s">
        <v>26</v>
      </c>
      <c r="D102" s="49">
        <v>6</v>
      </c>
      <c r="E102" s="50">
        <v>20.35</v>
      </c>
      <c r="F102" s="49">
        <v>68.22</v>
      </c>
      <c r="G102" s="51">
        <v>20.37</v>
      </c>
      <c r="H102" s="52">
        <f t="shared" si="3"/>
        <v>653.64</v>
      </c>
      <c r="GN102" s="54"/>
      <c r="GO102" s="54"/>
      <c r="GP102" s="54"/>
      <c r="GQ102" s="54"/>
      <c r="GR102" s="54"/>
      <c r="GS102" s="54"/>
      <c r="GT102" s="54"/>
      <c r="GU102" s="54"/>
      <c r="GV102" s="54"/>
      <c r="GW102" s="54"/>
      <c r="GX102" s="54"/>
    </row>
    <row r="103" spans="1:206" s="53" customFormat="1" ht="24.75">
      <c r="A103" s="46" t="s">
        <v>117</v>
      </c>
      <c r="B103" s="72" t="s">
        <v>118</v>
      </c>
      <c r="C103" s="48" t="s">
        <v>20</v>
      </c>
      <c r="D103" s="49">
        <v>206.98</v>
      </c>
      <c r="E103" s="50">
        <v>28.3</v>
      </c>
      <c r="F103" s="49"/>
      <c r="G103" s="51">
        <v>6.51</v>
      </c>
      <c r="H103" s="52">
        <f t="shared" si="3"/>
        <v>7204.9738</v>
      </c>
      <c r="GN103" s="54"/>
      <c r="GO103" s="54"/>
      <c r="GP103" s="54"/>
      <c r="GQ103" s="54"/>
      <c r="GR103" s="54"/>
      <c r="GS103" s="54"/>
      <c r="GT103" s="54"/>
      <c r="GU103" s="54"/>
      <c r="GV103" s="54"/>
      <c r="GW103" s="54"/>
      <c r="GX103" s="54"/>
    </row>
    <row r="104" spans="1:206" s="53" customFormat="1" ht="15.75">
      <c r="A104" s="46" t="s">
        <v>165</v>
      </c>
      <c r="B104" s="57" t="s">
        <v>166</v>
      </c>
      <c r="C104" s="48" t="s">
        <v>20</v>
      </c>
      <c r="D104" s="49">
        <v>168.4</v>
      </c>
      <c r="E104" s="50">
        <v>3.99</v>
      </c>
      <c r="F104" s="49"/>
      <c r="G104" s="51">
        <v>0.91</v>
      </c>
      <c r="H104" s="52">
        <f t="shared" si="3"/>
        <v>825.1600000000001</v>
      </c>
      <c r="GN104" s="54"/>
      <c r="GO104" s="54"/>
      <c r="GP104" s="54"/>
      <c r="GQ104" s="54"/>
      <c r="GR104" s="54"/>
      <c r="GS104" s="54"/>
      <c r="GT104" s="54"/>
      <c r="GU104" s="54"/>
      <c r="GV104" s="54"/>
      <c r="GW104" s="54"/>
      <c r="GX104" s="54"/>
    </row>
    <row r="105" spans="1:206" s="53" customFormat="1" ht="24.75">
      <c r="A105" s="46" t="s">
        <v>167</v>
      </c>
      <c r="B105" s="65" t="s">
        <v>168</v>
      </c>
      <c r="C105" s="48" t="s">
        <v>20</v>
      </c>
      <c r="D105" s="50">
        <v>27.62</v>
      </c>
      <c r="E105" s="50">
        <v>57.32</v>
      </c>
      <c r="F105" s="49">
        <v>689.15</v>
      </c>
      <c r="G105" s="51">
        <f>(E105+F105)*0.23</f>
        <v>171.68810000000002</v>
      </c>
      <c r="H105" s="52">
        <f t="shared" si="3"/>
        <v>25359.526722000002</v>
      </c>
      <c r="GN105" s="54"/>
      <c r="GO105" s="54"/>
      <c r="GP105" s="54"/>
      <c r="GQ105" s="54"/>
      <c r="GR105" s="54"/>
      <c r="GS105" s="54"/>
      <c r="GT105" s="54"/>
      <c r="GU105" s="54"/>
      <c r="GV105" s="54"/>
      <c r="GW105" s="54"/>
      <c r="GX105" s="54"/>
    </row>
    <row r="106" spans="1:206" s="53" customFormat="1" ht="15.75">
      <c r="A106" s="46" t="s">
        <v>33</v>
      </c>
      <c r="B106" s="56" t="s">
        <v>34</v>
      </c>
      <c r="C106" s="48" t="s">
        <v>20</v>
      </c>
      <c r="D106" s="49">
        <v>1166.25</v>
      </c>
      <c r="E106" s="50">
        <v>11.39</v>
      </c>
      <c r="F106" s="49">
        <v>2.84</v>
      </c>
      <c r="G106" s="51">
        <v>3.27</v>
      </c>
      <c r="H106" s="52">
        <f t="shared" si="3"/>
        <v>20409.375</v>
      </c>
      <c r="GN106" s="54"/>
      <c r="GO106" s="54"/>
      <c r="GP106" s="54"/>
      <c r="GQ106" s="54"/>
      <c r="GR106" s="54"/>
      <c r="GS106" s="54"/>
      <c r="GT106" s="54"/>
      <c r="GU106" s="54"/>
      <c r="GV106" s="54"/>
      <c r="GW106" s="54"/>
      <c r="GX106" s="54"/>
    </row>
    <row r="107" spans="1:206" s="53" customFormat="1" ht="24.75">
      <c r="A107" s="46" t="s">
        <v>35</v>
      </c>
      <c r="B107" s="55" t="s">
        <v>36</v>
      </c>
      <c r="C107" s="48" t="s">
        <v>20</v>
      </c>
      <c r="D107" s="49">
        <v>454.92</v>
      </c>
      <c r="E107" s="50">
        <v>11.39</v>
      </c>
      <c r="F107" s="49">
        <v>4.68</v>
      </c>
      <c r="G107" s="51">
        <v>3.69</v>
      </c>
      <c r="H107" s="52">
        <f t="shared" si="3"/>
        <v>8989.219200000001</v>
      </c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</row>
    <row r="108" spans="1:206" s="53" customFormat="1" ht="15.75">
      <c r="A108" s="46" t="s">
        <v>37</v>
      </c>
      <c r="B108" s="57" t="s">
        <v>38</v>
      </c>
      <c r="C108" s="48" t="s">
        <v>20</v>
      </c>
      <c r="D108" s="49">
        <v>174.96</v>
      </c>
      <c r="E108" s="50">
        <v>20.72</v>
      </c>
      <c r="F108" s="49">
        <v>4.86</v>
      </c>
      <c r="G108" s="51">
        <v>5.88</v>
      </c>
      <c r="H108" s="52">
        <f t="shared" si="3"/>
        <v>5504.241599999999</v>
      </c>
      <c r="GN108" s="54"/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</row>
    <row r="109" spans="1:206" s="53" customFormat="1" ht="15.75">
      <c r="A109" s="46" t="s">
        <v>169</v>
      </c>
      <c r="B109" s="57" t="s">
        <v>170</v>
      </c>
      <c r="C109" s="48" t="s">
        <v>20</v>
      </c>
      <c r="D109" s="49">
        <v>57.12</v>
      </c>
      <c r="E109" s="50">
        <v>11.39</v>
      </c>
      <c r="F109" s="49">
        <v>5.41</v>
      </c>
      <c r="G109" s="51">
        <v>3.86</v>
      </c>
      <c r="H109" s="52">
        <f t="shared" si="3"/>
        <v>1180.0991999999999</v>
      </c>
      <c r="GN109" s="54"/>
      <c r="GO109" s="54"/>
      <c r="GP109" s="54"/>
      <c r="GQ109" s="54"/>
      <c r="GR109" s="54"/>
      <c r="GS109" s="54"/>
      <c r="GT109" s="54"/>
      <c r="GU109" s="54"/>
      <c r="GV109" s="54"/>
      <c r="GW109" s="54"/>
      <c r="GX109" s="54"/>
    </row>
    <row r="110" spans="1:206" s="53" customFormat="1" ht="15.75">
      <c r="A110" s="46" t="s">
        <v>39</v>
      </c>
      <c r="B110" s="56" t="s">
        <v>40</v>
      </c>
      <c r="C110" s="48" t="s">
        <v>20</v>
      </c>
      <c r="D110" s="49">
        <v>277.47</v>
      </c>
      <c r="E110" s="50">
        <v>11.61</v>
      </c>
      <c r="F110" s="49">
        <v>3.94</v>
      </c>
      <c r="G110" s="51">
        <v>3.57</v>
      </c>
      <c r="H110" s="52">
        <f t="shared" si="3"/>
        <v>5305.2264</v>
      </c>
      <c r="GN110" s="54"/>
      <c r="GO110" s="54"/>
      <c r="GP110" s="54"/>
      <c r="GQ110" s="54"/>
      <c r="GR110" s="54"/>
      <c r="GS110" s="54"/>
      <c r="GT110" s="54"/>
      <c r="GU110" s="54"/>
      <c r="GV110" s="54"/>
      <c r="GW110" s="54"/>
      <c r="GX110" s="54"/>
    </row>
    <row r="111" spans="1:206" s="53" customFormat="1" ht="24.75">
      <c r="A111" s="46" t="s">
        <v>123</v>
      </c>
      <c r="B111" s="62" t="s">
        <v>124</v>
      </c>
      <c r="C111" s="48" t="s">
        <v>20</v>
      </c>
      <c r="D111" s="49">
        <v>3.64</v>
      </c>
      <c r="E111" s="50">
        <v>32.5</v>
      </c>
      <c r="F111" s="49">
        <v>112</v>
      </c>
      <c r="G111" s="51">
        <f aca="true" t="shared" si="4" ref="G111:G116">(E111+F111)*0.23</f>
        <v>33.235</v>
      </c>
      <c r="H111" s="52">
        <f t="shared" si="3"/>
        <v>646.9554</v>
      </c>
      <c r="GN111" s="54"/>
      <c r="GO111" s="54"/>
      <c r="GP111" s="54"/>
      <c r="GQ111" s="54"/>
      <c r="GR111" s="54"/>
      <c r="GS111" s="54"/>
      <c r="GT111" s="54"/>
      <c r="GU111" s="54"/>
      <c r="GV111" s="54"/>
      <c r="GW111" s="54"/>
      <c r="GX111" s="54"/>
    </row>
    <row r="112" spans="1:206" s="53" customFormat="1" ht="24.75">
      <c r="A112" s="46" t="s">
        <v>125</v>
      </c>
      <c r="B112" s="47" t="s">
        <v>126</v>
      </c>
      <c r="C112" s="48" t="s">
        <v>20</v>
      </c>
      <c r="D112" s="49">
        <v>2.88</v>
      </c>
      <c r="E112" s="50">
        <v>51.88</v>
      </c>
      <c r="F112" s="49">
        <v>477.36</v>
      </c>
      <c r="G112" s="51">
        <f t="shared" si="4"/>
        <v>121.7252</v>
      </c>
      <c r="H112" s="52">
        <f t="shared" si="3"/>
        <v>1874.7797759999999</v>
      </c>
      <c r="GN112" s="54"/>
      <c r="GO112" s="54"/>
      <c r="GP112" s="54"/>
      <c r="GQ112" s="54"/>
      <c r="GR112" s="54"/>
      <c r="GS112" s="54"/>
      <c r="GT112" s="54"/>
      <c r="GU112" s="54"/>
      <c r="GV112" s="54"/>
      <c r="GW112" s="54"/>
      <c r="GX112" s="54"/>
    </row>
    <row r="113" spans="1:206" s="53" customFormat="1" ht="24.75">
      <c r="A113" s="46" t="s">
        <v>127</v>
      </c>
      <c r="B113" s="65" t="s">
        <v>171</v>
      </c>
      <c r="C113" s="48" t="s">
        <v>20</v>
      </c>
      <c r="D113" s="49">
        <v>3.78</v>
      </c>
      <c r="E113" s="50">
        <v>51.88</v>
      </c>
      <c r="F113" s="49">
        <v>652.36</v>
      </c>
      <c r="G113" s="51">
        <f t="shared" si="4"/>
        <v>161.9752</v>
      </c>
      <c r="H113" s="52">
        <f t="shared" si="3"/>
        <v>3274.293456</v>
      </c>
      <c r="GN113" s="54"/>
      <c r="GO113" s="54"/>
      <c r="GP113" s="54"/>
      <c r="GQ113" s="54"/>
      <c r="GR113" s="54"/>
      <c r="GS113" s="54"/>
      <c r="GT113" s="54"/>
      <c r="GU113" s="54"/>
      <c r="GV113" s="54"/>
      <c r="GW113" s="54"/>
      <c r="GX113" s="54"/>
    </row>
    <row r="114" spans="1:206" s="53" customFormat="1" ht="24.75">
      <c r="A114" s="46" t="s">
        <v>172</v>
      </c>
      <c r="B114" s="66" t="s">
        <v>173</v>
      </c>
      <c r="C114" s="48" t="s">
        <v>23</v>
      </c>
      <c r="D114" s="49">
        <v>2</v>
      </c>
      <c r="E114" s="50">
        <v>10.37</v>
      </c>
      <c r="F114" s="49">
        <v>109.03</v>
      </c>
      <c r="G114" s="51">
        <f t="shared" si="4"/>
        <v>27.462000000000003</v>
      </c>
      <c r="H114" s="52">
        <f t="shared" si="3"/>
        <v>293.72400000000005</v>
      </c>
      <c r="GN114" s="54"/>
      <c r="GO114" s="54"/>
      <c r="GP114" s="54"/>
      <c r="GQ114" s="54"/>
      <c r="GR114" s="54"/>
      <c r="GS114" s="54"/>
      <c r="GT114" s="54"/>
      <c r="GU114" s="54"/>
      <c r="GV114" s="54"/>
      <c r="GW114" s="54"/>
      <c r="GX114" s="54"/>
    </row>
    <row r="115" spans="1:206" s="53" customFormat="1" ht="24.75">
      <c r="A115" s="46" t="s">
        <v>174</v>
      </c>
      <c r="B115" s="66" t="s">
        <v>175</v>
      </c>
      <c r="C115" s="48" t="s">
        <v>20</v>
      </c>
      <c r="D115" s="49">
        <v>7.5</v>
      </c>
      <c r="E115" s="50">
        <v>6.58</v>
      </c>
      <c r="F115" s="49">
        <v>4.32</v>
      </c>
      <c r="G115" s="51">
        <f t="shared" si="4"/>
        <v>2.507</v>
      </c>
      <c r="H115" s="52">
        <f t="shared" si="3"/>
        <v>100.5525</v>
      </c>
      <c r="GN115" s="54"/>
      <c r="GO115" s="54"/>
      <c r="GP115" s="54"/>
      <c r="GQ115" s="54"/>
      <c r="GR115" s="54"/>
      <c r="GS115" s="54"/>
      <c r="GT115" s="54"/>
      <c r="GU115" s="54"/>
      <c r="GV115" s="54"/>
      <c r="GW115" s="54"/>
      <c r="GX115" s="54"/>
    </row>
    <row r="116" spans="1:206" s="53" customFormat="1" ht="24.75">
      <c r="A116" s="46" t="s">
        <v>131</v>
      </c>
      <c r="B116" s="66" t="s">
        <v>132</v>
      </c>
      <c r="C116" s="48" t="s">
        <v>20</v>
      </c>
      <c r="D116" s="49">
        <v>1.6</v>
      </c>
      <c r="E116" s="50">
        <v>69.16</v>
      </c>
      <c r="F116" s="49">
        <v>865.18</v>
      </c>
      <c r="G116" s="51">
        <f t="shared" si="4"/>
        <v>214.8982</v>
      </c>
      <c r="H116" s="52">
        <f t="shared" si="3"/>
        <v>1838.78112</v>
      </c>
      <c r="GN116" s="54"/>
      <c r="GO116" s="54"/>
      <c r="GP116" s="54"/>
      <c r="GQ116" s="54"/>
      <c r="GR116" s="54"/>
      <c r="GS116" s="54"/>
      <c r="GT116" s="54"/>
      <c r="GU116" s="54"/>
      <c r="GV116" s="54"/>
      <c r="GW116" s="54"/>
      <c r="GX116" s="54"/>
    </row>
    <row r="117" spans="1:206" s="53" customFormat="1" ht="15.75">
      <c r="A117" s="46"/>
      <c r="B117" s="67"/>
      <c r="C117" s="48"/>
      <c r="D117" s="49"/>
      <c r="E117" s="68"/>
      <c r="F117" s="68"/>
      <c r="G117" s="51"/>
      <c r="H117" s="52"/>
      <c r="GN117" s="54"/>
      <c r="GO117" s="54"/>
      <c r="GP117" s="54"/>
      <c r="GQ117" s="54"/>
      <c r="GR117" s="54"/>
      <c r="GS117" s="54"/>
      <c r="GT117" s="54"/>
      <c r="GU117" s="54"/>
      <c r="GV117" s="54"/>
      <c r="GW117" s="54"/>
      <c r="GX117" s="54"/>
    </row>
    <row r="118" spans="1:214" s="44" customFormat="1" ht="16.5">
      <c r="A118" s="77"/>
      <c r="B118" s="78" t="s">
        <v>176</v>
      </c>
      <c r="C118" s="79"/>
      <c r="D118" s="80"/>
      <c r="E118" s="81"/>
      <c r="F118" s="81"/>
      <c r="G118" s="81"/>
      <c r="H118" s="82">
        <f>H77+H22+H10</f>
        <v>298044.19547000004</v>
      </c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</row>
    <row r="119" spans="1:214" s="14" customFormat="1" ht="15.75">
      <c r="A119" s="16"/>
      <c r="B119" s="15"/>
      <c r="C119" s="83"/>
      <c r="D119" s="84"/>
      <c r="E119" s="85"/>
      <c r="F119" s="85"/>
      <c r="G119" s="85"/>
      <c r="H119" s="86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</row>
    <row r="120" spans="1:214" s="14" customFormat="1" ht="15.75">
      <c r="A120" s="16"/>
      <c r="B120" s="15"/>
      <c r="C120" s="83"/>
      <c r="D120" s="84"/>
      <c r="E120" s="85"/>
      <c r="F120" s="85"/>
      <c r="G120" s="85"/>
      <c r="H120" s="86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</row>
    <row r="121" spans="1:214" s="14" customFormat="1" ht="15.75">
      <c r="A121" s="16"/>
      <c r="B121" s="87" t="s">
        <v>177</v>
      </c>
      <c r="C121" s="83"/>
      <c r="D121" s="84"/>
      <c r="E121" s="85"/>
      <c r="F121" s="85"/>
      <c r="G121" s="85"/>
      <c r="H121" s="86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</row>
    <row r="122" spans="1:214" s="14" customFormat="1" ht="15.75">
      <c r="A122" s="16"/>
      <c r="B122" s="87"/>
      <c r="C122" s="83"/>
      <c r="D122" s="84"/>
      <c r="E122" s="85"/>
      <c r="F122" s="85"/>
      <c r="G122" s="85"/>
      <c r="H122" s="86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</row>
    <row r="123" spans="1:214" s="14" customFormat="1" ht="15.75">
      <c r="A123" s="16"/>
      <c r="B123" s="87"/>
      <c r="C123" s="83"/>
      <c r="D123" s="84"/>
      <c r="E123" s="85"/>
      <c r="F123" s="85"/>
      <c r="G123" s="85"/>
      <c r="H123" s="86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</row>
    <row r="124" spans="1:214" s="14" customFormat="1" ht="15.75">
      <c r="A124" s="16"/>
      <c r="B124" s="88" t="s">
        <v>178</v>
      </c>
      <c r="C124" s="88"/>
      <c r="D124" s="84" t="s">
        <v>179</v>
      </c>
      <c r="E124" s="85"/>
      <c r="F124" s="85"/>
      <c r="G124" s="85"/>
      <c r="H124" s="86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</row>
    <row r="125" spans="1:214" s="14" customFormat="1" ht="15.75">
      <c r="A125" s="16"/>
      <c r="B125" s="88" t="s">
        <v>180</v>
      </c>
      <c r="C125" s="88"/>
      <c r="D125" s="84" t="s">
        <v>181</v>
      </c>
      <c r="E125" s="85"/>
      <c r="F125" s="85"/>
      <c r="G125" s="85"/>
      <c r="H125" s="86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</row>
    <row r="126" spans="1:214" s="14" customFormat="1" ht="15.75">
      <c r="A126" s="16"/>
      <c r="B126" s="15"/>
      <c r="C126" s="88"/>
      <c r="D126" s="84" t="s">
        <v>182</v>
      </c>
      <c r="E126" s="85"/>
      <c r="F126" s="85"/>
      <c r="G126" s="85"/>
      <c r="H126" s="86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</row>
    <row r="127" spans="1:214" s="14" customFormat="1" ht="15.75">
      <c r="A127" s="16"/>
      <c r="B127" s="15"/>
      <c r="C127" s="88"/>
      <c r="D127" s="84"/>
      <c r="E127" s="85"/>
      <c r="F127" s="85"/>
      <c r="G127" s="85"/>
      <c r="H127" s="86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</row>
    <row r="128" spans="1:214" s="14" customFormat="1" ht="15.75">
      <c r="A128" s="16"/>
      <c r="B128" s="15"/>
      <c r="C128" s="88"/>
      <c r="D128" s="84"/>
      <c r="E128" s="85"/>
      <c r="F128" s="85"/>
      <c r="G128" s="85"/>
      <c r="H128" s="86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</row>
    <row r="129" spans="1:214" s="14" customFormat="1" ht="15.75">
      <c r="A129" s="89"/>
      <c r="B129" s="90" t="s">
        <v>183</v>
      </c>
      <c r="C129" s="91"/>
      <c r="D129" s="92"/>
      <c r="E129" s="93"/>
      <c r="F129" s="93"/>
      <c r="G129" s="93"/>
      <c r="H129" s="94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</row>
  </sheetData>
  <sheetProtection selectLockedCells="1" selectUnlockedCells="1"/>
  <mergeCells count="1">
    <mergeCell ref="C7:G7"/>
  </mergeCells>
  <printOptions horizontalCentered="1"/>
  <pageMargins left="0.8631944444444445" right="0.31527777777777777" top="1.575" bottom="0.7875" header="0.5118055555555555" footer="0.5118055555555555"/>
  <pageSetup firstPageNumber="1" useFirstPageNumber="1" horizontalDpi="300" verticalDpi="3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1"/>
  <sheetViews>
    <sheetView zoomScale="110" zoomScaleNormal="110" workbookViewId="0" topLeftCell="A1">
      <selection activeCell="B13" sqref="B13"/>
    </sheetView>
  </sheetViews>
  <sheetFormatPr defaultColWidth="10.28125" defaultRowHeight="12.75"/>
  <cols>
    <col min="1" max="1" width="7.28125" style="0" customWidth="1"/>
    <col min="2" max="2" width="87.8515625" style="0" customWidth="1"/>
    <col min="3" max="3" width="10.7109375" style="95" customWidth="1"/>
    <col min="4" max="4" width="13.140625" style="0" customWidth="1"/>
    <col min="5" max="5" width="10.7109375" style="95" customWidth="1"/>
    <col min="6" max="6" width="14.57421875" style="0" customWidth="1"/>
    <col min="7" max="7" width="10.7109375" style="95" customWidth="1"/>
    <col min="8" max="8" width="14.57421875" style="0" customWidth="1"/>
    <col min="9" max="9" width="11.00390625" style="95" hidden="1" customWidth="1"/>
    <col min="10" max="10" width="11.00390625" style="96" hidden="1" customWidth="1"/>
    <col min="11" max="11" width="11.00390625" style="95" hidden="1" customWidth="1"/>
    <col min="12" max="12" width="11.00390625" style="96" hidden="1" customWidth="1"/>
    <col min="13" max="13" width="11.00390625" style="95" hidden="1" customWidth="1"/>
    <col min="14" max="14" width="11.00390625" style="96" hidden="1" customWidth="1"/>
    <col min="15" max="15" width="14.421875" style="0" customWidth="1"/>
    <col min="16" max="16" width="5.140625" style="0" customWidth="1"/>
    <col min="17" max="19" width="11.00390625" style="0" hidden="1" customWidth="1"/>
    <col min="20" max="16384" width="11.57421875" style="0" customWidth="1"/>
  </cols>
  <sheetData>
    <row r="2" spans="1:19" ht="20.25">
      <c r="A2" s="97"/>
      <c r="B2" s="98" t="s">
        <v>184</v>
      </c>
      <c r="C2" s="99"/>
      <c r="D2" s="100"/>
      <c r="E2" s="99"/>
      <c r="F2" s="101"/>
      <c r="G2" s="99"/>
      <c r="H2" s="101"/>
      <c r="I2" s="99"/>
      <c r="J2" s="102"/>
      <c r="K2" s="99"/>
      <c r="L2" s="102"/>
      <c r="M2" s="99"/>
      <c r="N2" s="102"/>
      <c r="O2" s="103"/>
      <c r="P2" s="104"/>
      <c r="Q2" s="105"/>
      <c r="R2" s="106"/>
      <c r="S2" s="107"/>
    </row>
    <row r="3" spans="1:19" ht="16.5">
      <c r="A3" s="108"/>
      <c r="B3" s="109"/>
      <c r="C3" s="110"/>
      <c r="D3" s="111"/>
      <c r="E3" s="110"/>
      <c r="F3" s="112"/>
      <c r="G3" s="110"/>
      <c r="H3" s="112"/>
      <c r="I3" s="110"/>
      <c r="J3" s="113"/>
      <c r="K3" s="110"/>
      <c r="L3" s="113"/>
      <c r="M3" s="110"/>
      <c r="N3" s="113"/>
      <c r="O3" s="114"/>
      <c r="P3" s="104"/>
      <c r="Q3" s="115"/>
      <c r="R3" s="116"/>
      <c r="S3" s="107"/>
    </row>
    <row r="4" spans="1:19" ht="16.5">
      <c r="A4" s="97"/>
      <c r="B4" s="117"/>
      <c r="C4" s="118"/>
      <c r="D4" s="119"/>
      <c r="E4" s="120"/>
      <c r="F4" s="121"/>
      <c r="G4" s="120"/>
      <c r="H4" s="121"/>
      <c r="I4" s="120"/>
      <c r="J4" s="122"/>
      <c r="K4" s="120"/>
      <c r="L4" s="122"/>
      <c r="M4" s="120"/>
      <c r="N4" s="122"/>
      <c r="O4" s="123"/>
      <c r="P4" s="104"/>
      <c r="Q4" s="105"/>
      <c r="R4" s="106"/>
      <c r="S4" s="107"/>
    </row>
    <row r="5" spans="1:19" ht="16.5" customHeight="1">
      <c r="A5" s="108"/>
      <c r="B5" s="124">
        <f>'PLANILHA QUANTITATIVA'!B3</f>
        <v>0</v>
      </c>
      <c r="C5" s="124"/>
      <c r="D5" s="124"/>
      <c r="E5" s="125"/>
      <c r="F5" s="126"/>
      <c r="G5" s="125"/>
      <c r="H5" s="126"/>
      <c r="I5" s="125"/>
      <c r="J5" s="127"/>
      <c r="K5" s="125"/>
      <c r="L5" s="127"/>
      <c r="M5" s="125"/>
      <c r="N5" s="127"/>
      <c r="O5" s="128"/>
      <c r="P5" s="104"/>
      <c r="Q5" s="115"/>
      <c r="R5" s="116"/>
      <c r="S5" s="107"/>
    </row>
    <row r="6" spans="1:19" ht="16.5">
      <c r="A6" s="108"/>
      <c r="B6" s="129">
        <f>'PLANILHA QUANTITATIVA'!B4</f>
        <v>0</v>
      </c>
      <c r="C6" s="125"/>
      <c r="D6" s="130"/>
      <c r="E6" s="125"/>
      <c r="F6" s="126"/>
      <c r="G6" s="125"/>
      <c r="H6" s="126"/>
      <c r="I6" s="125"/>
      <c r="J6" s="131"/>
      <c r="K6" s="132"/>
      <c r="L6" s="131"/>
      <c r="M6" s="132"/>
      <c r="N6" s="131"/>
      <c r="O6" s="133"/>
      <c r="P6" s="104"/>
      <c r="Q6" s="115"/>
      <c r="R6" s="116"/>
      <c r="S6" s="107"/>
    </row>
    <row r="7" spans="1:19" ht="16.5">
      <c r="A7" s="108"/>
      <c r="B7" s="134" t="s">
        <v>4</v>
      </c>
      <c r="C7" s="125"/>
      <c r="D7" s="130"/>
      <c r="E7" s="125"/>
      <c r="F7" s="126"/>
      <c r="G7" s="125"/>
      <c r="H7" s="126"/>
      <c r="I7" s="125"/>
      <c r="J7" s="131"/>
      <c r="K7" s="132"/>
      <c r="L7" s="131"/>
      <c r="M7" s="132"/>
      <c r="N7" s="131"/>
      <c r="O7" s="133"/>
      <c r="P7" s="104"/>
      <c r="Q7" s="115"/>
      <c r="R7" s="116"/>
      <c r="S7" s="107"/>
    </row>
    <row r="8" spans="1:19" ht="16.5">
      <c r="A8" s="108"/>
      <c r="B8" s="129">
        <f>'PLANILHA QUANTITATIVA'!B7</f>
        <v>0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04"/>
      <c r="Q8" s="115"/>
      <c r="R8" s="116"/>
      <c r="S8" s="107"/>
    </row>
    <row r="9" spans="1:19" ht="16.5">
      <c r="A9" s="108"/>
      <c r="B9" s="136">
        <f>'PLANILHA QUANTITATIVA'!B8</f>
        <v>0</v>
      </c>
      <c r="C9" s="137"/>
      <c r="D9" s="138"/>
      <c r="E9" s="137"/>
      <c r="F9" s="139"/>
      <c r="G9" s="137"/>
      <c r="H9" s="139"/>
      <c r="I9" s="137"/>
      <c r="J9" s="113"/>
      <c r="K9" s="110"/>
      <c r="L9" s="113"/>
      <c r="M9" s="110"/>
      <c r="N9" s="113"/>
      <c r="O9" s="114"/>
      <c r="P9" s="104"/>
      <c r="Q9" s="115"/>
      <c r="R9" s="116"/>
      <c r="S9" s="107"/>
    </row>
    <row r="10" spans="1:19" ht="16.5">
      <c r="A10" s="108"/>
      <c r="B10" s="140"/>
      <c r="C10" s="137"/>
      <c r="D10" s="138"/>
      <c r="E10" s="137"/>
      <c r="F10" s="139"/>
      <c r="G10" s="137"/>
      <c r="H10" s="139"/>
      <c r="I10" s="137"/>
      <c r="J10" s="113"/>
      <c r="K10" s="110"/>
      <c r="L10" s="113"/>
      <c r="M10" s="110"/>
      <c r="N10" s="113"/>
      <c r="O10" s="114"/>
      <c r="P10" s="104"/>
      <c r="Q10" s="115"/>
      <c r="R10" s="116"/>
      <c r="S10" s="107"/>
    </row>
    <row r="11" spans="1:19" ht="18.75">
      <c r="A11" s="141" t="s">
        <v>8</v>
      </c>
      <c r="B11" s="142" t="s">
        <v>185</v>
      </c>
      <c r="C11" s="143" t="s">
        <v>186</v>
      </c>
      <c r="D11" s="144" t="s">
        <v>187</v>
      </c>
      <c r="E11" s="143" t="s">
        <v>188</v>
      </c>
      <c r="F11" s="144" t="s">
        <v>187</v>
      </c>
      <c r="G11" s="145" t="s">
        <v>189</v>
      </c>
      <c r="H11" s="144" t="s">
        <v>187</v>
      </c>
      <c r="I11" s="145" t="s">
        <v>190</v>
      </c>
      <c r="J11" s="146" t="s">
        <v>187</v>
      </c>
      <c r="K11" s="143" t="s">
        <v>191</v>
      </c>
      <c r="L11" s="147" t="s">
        <v>187</v>
      </c>
      <c r="M11" s="143" t="s">
        <v>192</v>
      </c>
      <c r="N11" s="147" t="s">
        <v>187</v>
      </c>
      <c r="O11" s="148" t="s">
        <v>193</v>
      </c>
      <c r="P11" s="149"/>
      <c r="Q11" s="115"/>
      <c r="R11" s="116"/>
      <c r="S11" s="150" t="s">
        <v>194</v>
      </c>
    </row>
    <row r="12" spans="1:19" ht="18.75">
      <c r="A12" s="151" t="s">
        <v>16</v>
      </c>
      <c r="B12" s="152">
        <f>'PLANILHA QUANTITATIVA'!B10</f>
        <v>0</v>
      </c>
      <c r="C12" s="153">
        <v>0.3</v>
      </c>
      <c r="D12" s="154">
        <f>C12*S12</f>
        <v>8579.52255</v>
      </c>
      <c r="E12" s="153">
        <v>0.35</v>
      </c>
      <c r="F12" s="154">
        <f>E12*S12</f>
        <v>10009.442975</v>
      </c>
      <c r="G12" s="153">
        <v>0.35</v>
      </c>
      <c r="H12" s="154">
        <f>G12*S12</f>
        <v>10009.442975</v>
      </c>
      <c r="I12" s="153"/>
      <c r="J12" s="155">
        <f>I12*S12</f>
        <v>0</v>
      </c>
      <c r="K12" s="153"/>
      <c r="L12" s="155"/>
      <c r="M12" s="153"/>
      <c r="N12" s="155"/>
      <c r="O12" s="156"/>
      <c r="P12" s="149"/>
      <c r="Q12" s="157">
        <f>C12+E12+G12+I12</f>
        <v>0.9999999999999999</v>
      </c>
      <c r="R12" s="158"/>
      <c r="S12" s="159">
        <f>'PLANILHA QUANTITATIVA'!H10</f>
        <v>28598.4085</v>
      </c>
    </row>
    <row r="13" spans="1:19" s="165" customFormat="1" ht="18.75">
      <c r="A13" s="160"/>
      <c r="B13" s="161"/>
      <c r="C13" s="145"/>
      <c r="D13" s="144"/>
      <c r="E13" s="145"/>
      <c r="F13" s="144"/>
      <c r="G13" s="145"/>
      <c r="H13" s="144"/>
      <c r="I13" s="145"/>
      <c r="J13" s="162"/>
      <c r="K13" s="145"/>
      <c r="L13" s="162"/>
      <c r="M13" s="145"/>
      <c r="N13" s="162"/>
      <c r="O13" s="148"/>
      <c r="P13" s="149"/>
      <c r="Q13" s="157"/>
      <c r="R13" s="163"/>
      <c r="S13" s="164"/>
    </row>
    <row r="14" spans="1:19" ht="18.75">
      <c r="A14" s="151" t="s">
        <v>41</v>
      </c>
      <c r="B14" s="152">
        <f>'PLANILHA QUANTITATIVA'!B22</f>
        <v>0</v>
      </c>
      <c r="C14" s="153">
        <v>0.25</v>
      </c>
      <c r="D14" s="154">
        <f>C14*S14</f>
        <v>24957.368548000006</v>
      </c>
      <c r="E14" s="153">
        <v>0.5</v>
      </c>
      <c r="F14" s="154">
        <f>E14*S14</f>
        <v>49914.73709600001</v>
      </c>
      <c r="G14" s="153">
        <v>0.25</v>
      </c>
      <c r="H14" s="154">
        <f>G14*S14</f>
        <v>24957.368548000006</v>
      </c>
      <c r="I14" s="153"/>
      <c r="J14" s="155">
        <f>I14*S14</f>
        <v>0</v>
      </c>
      <c r="K14" s="153"/>
      <c r="L14" s="155"/>
      <c r="M14" s="153"/>
      <c r="N14" s="155"/>
      <c r="O14" s="156"/>
      <c r="P14" s="149"/>
      <c r="Q14" s="157">
        <f>C14+E14+G14+I14</f>
        <v>1</v>
      </c>
      <c r="R14" s="158"/>
      <c r="S14" s="159">
        <f>'PLANILHA QUANTITATIVA'!H22</f>
        <v>99829.47419200002</v>
      </c>
    </row>
    <row r="15" spans="1:19" s="165" customFormat="1" ht="18.75">
      <c r="A15" s="160"/>
      <c r="B15" s="161"/>
      <c r="C15" s="145"/>
      <c r="D15" s="144"/>
      <c r="E15" s="145"/>
      <c r="F15" s="144"/>
      <c r="G15" s="145"/>
      <c r="H15" s="144"/>
      <c r="I15" s="145"/>
      <c r="J15" s="162"/>
      <c r="K15" s="145"/>
      <c r="L15" s="162"/>
      <c r="M15" s="145"/>
      <c r="N15" s="162"/>
      <c r="O15" s="148"/>
      <c r="P15" s="149"/>
      <c r="Q15" s="157"/>
      <c r="R15" s="163"/>
      <c r="S15" s="164"/>
    </row>
    <row r="16" spans="1:19" ht="18.75">
      <c r="A16" s="151" t="s">
        <v>143</v>
      </c>
      <c r="B16" s="152">
        <f>'PLANILHA QUANTITATIVA'!B77</f>
        <v>0</v>
      </c>
      <c r="C16" s="153">
        <v>0.2</v>
      </c>
      <c r="D16" s="154">
        <f>C16*S16</f>
        <v>33923.262555600006</v>
      </c>
      <c r="E16" s="153">
        <v>0.4</v>
      </c>
      <c r="F16" s="154">
        <f>E16*S16</f>
        <v>67846.52511120001</v>
      </c>
      <c r="G16" s="153">
        <v>0.4</v>
      </c>
      <c r="H16" s="154">
        <f>G16*S16</f>
        <v>67846.52511120001</v>
      </c>
      <c r="I16" s="153"/>
      <c r="J16" s="155">
        <f>I16*S16</f>
        <v>0</v>
      </c>
      <c r="K16" s="153"/>
      <c r="L16" s="155">
        <f>K16*S16</f>
        <v>0</v>
      </c>
      <c r="M16" s="153"/>
      <c r="N16" s="155"/>
      <c r="O16" s="156"/>
      <c r="P16" s="149"/>
      <c r="Q16" s="157">
        <f>C16+E16+G16+I16+K16+M16</f>
        <v>1</v>
      </c>
      <c r="R16" s="158"/>
      <c r="S16" s="159">
        <f>'PLANILHA QUANTITATIVA'!H77</f>
        <v>169616.31277800002</v>
      </c>
    </row>
    <row r="17" spans="1:19" s="165" customFormat="1" ht="18.75">
      <c r="A17" s="160"/>
      <c r="B17" s="161"/>
      <c r="C17" s="145"/>
      <c r="D17" s="144"/>
      <c r="E17" s="145"/>
      <c r="F17" s="144"/>
      <c r="G17" s="145"/>
      <c r="H17" s="144"/>
      <c r="I17" s="145"/>
      <c r="J17" s="162"/>
      <c r="K17" s="145"/>
      <c r="L17" s="162"/>
      <c r="M17" s="145"/>
      <c r="N17" s="162"/>
      <c r="O17" s="148"/>
      <c r="P17" s="149"/>
      <c r="Q17" s="115"/>
      <c r="R17" s="163"/>
      <c r="S17" s="164"/>
    </row>
    <row r="18" spans="1:19" ht="18.75">
      <c r="A18" s="166"/>
      <c r="B18" s="167"/>
      <c r="C18" s="145"/>
      <c r="D18" s="144"/>
      <c r="E18" s="145"/>
      <c r="F18" s="144"/>
      <c r="G18" s="145"/>
      <c r="H18" s="144"/>
      <c r="I18" s="145"/>
      <c r="J18" s="162"/>
      <c r="K18" s="145"/>
      <c r="L18" s="162"/>
      <c r="M18" s="145"/>
      <c r="N18" s="162"/>
      <c r="O18" s="148"/>
      <c r="P18" s="168"/>
      <c r="Q18" s="115"/>
      <c r="R18" s="115"/>
      <c r="S18" s="169"/>
    </row>
    <row r="19" spans="1:19" ht="16.5">
      <c r="A19" s="170"/>
      <c r="B19" s="171" t="s">
        <v>195</v>
      </c>
      <c r="C19" s="153"/>
      <c r="D19" s="172">
        <f>D20/S19</f>
        <v>0.22634278633482155</v>
      </c>
      <c r="E19" s="153"/>
      <c r="F19" s="172">
        <f>F20/S19</f>
        <v>0.42869717687577286</v>
      </c>
      <c r="G19" s="172"/>
      <c r="H19" s="172">
        <f>H20/S19</f>
        <v>0.3449600367894057</v>
      </c>
      <c r="I19" s="172"/>
      <c r="J19" s="153">
        <f>J20/S19</f>
        <v>0</v>
      </c>
      <c r="K19" s="153"/>
      <c r="L19" s="153">
        <f>L20/S19</f>
        <v>0</v>
      </c>
      <c r="M19" s="153"/>
      <c r="N19" s="153">
        <f>N20/S19</f>
        <v>0</v>
      </c>
      <c r="O19" s="173">
        <f aca="true" t="shared" si="0" ref="O19:O20">D19+F19+H19+J19+L19+N19</f>
        <v>1</v>
      </c>
      <c r="P19" s="174"/>
      <c r="Q19" s="175"/>
      <c r="R19" s="176"/>
      <c r="S19" s="177">
        <f>S12+S14+S16</f>
        <v>298044.19547000004</v>
      </c>
    </row>
    <row r="20" spans="1:19" ht="16.5">
      <c r="A20" s="178"/>
      <c r="B20" s="179" t="s">
        <v>196</v>
      </c>
      <c r="C20" s="180"/>
      <c r="D20" s="181">
        <f>SUM(D12:D18)</f>
        <v>67460.1536536</v>
      </c>
      <c r="E20" s="180"/>
      <c r="F20" s="181">
        <f>SUM(F12:F18)</f>
        <v>127770.70518220002</v>
      </c>
      <c r="G20" s="182"/>
      <c r="H20" s="181">
        <f>SUM(H12:H17)</f>
        <v>102813.33663420002</v>
      </c>
      <c r="I20" s="182"/>
      <c r="J20" s="183">
        <f>SUM(J12:J17)</f>
        <v>0</v>
      </c>
      <c r="K20" s="180"/>
      <c r="L20" s="183">
        <f>SUM(L12:L17)</f>
        <v>0</v>
      </c>
      <c r="M20" s="180"/>
      <c r="N20" s="183">
        <f>SUM(N12:N17)</f>
        <v>0</v>
      </c>
      <c r="O20" s="184">
        <f t="shared" si="0"/>
        <v>298044.19547000004</v>
      </c>
      <c r="P20" s="185"/>
      <c r="Q20" s="186"/>
      <c r="R20" s="116"/>
      <c r="S20" s="187"/>
    </row>
    <row r="21" spans="1:19" ht="15.75">
      <c r="A21" s="188"/>
      <c r="B21" s="189"/>
      <c r="C21" s="99"/>
      <c r="D21" s="100"/>
      <c r="E21" s="99"/>
      <c r="F21" s="101"/>
      <c r="G21" s="99"/>
      <c r="H21" s="101"/>
      <c r="I21" s="99"/>
      <c r="J21" s="102"/>
      <c r="K21" s="99"/>
      <c r="L21" s="102"/>
      <c r="M21" s="99"/>
      <c r="N21" s="102"/>
      <c r="O21" s="103"/>
      <c r="P21" s="104"/>
      <c r="Q21" s="105"/>
      <c r="R21" s="106"/>
      <c r="S21" s="107"/>
    </row>
    <row r="22" spans="1:19" ht="16.5">
      <c r="A22" s="108"/>
      <c r="B22" s="190">
        <f>'PLANILHA QUANTITATIVA'!B121</f>
        <v>0</v>
      </c>
      <c r="C22" s="137"/>
      <c r="D22" s="138"/>
      <c r="E22" s="137"/>
      <c r="F22" s="139"/>
      <c r="G22" s="137"/>
      <c r="H22" s="139"/>
      <c r="I22" s="137"/>
      <c r="J22" s="113"/>
      <c r="K22" s="110"/>
      <c r="L22" s="113"/>
      <c r="M22" s="110"/>
      <c r="N22" s="113"/>
      <c r="O22" s="114"/>
      <c r="P22" s="104"/>
      <c r="Q22" s="115"/>
      <c r="R22" s="116"/>
      <c r="S22" s="107"/>
    </row>
    <row r="23" spans="1:19" ht="16.5">
      <c r="A23" s="191"/>
      <c r="B23" s="192"/>
      <c r="C23" s="193"/>
      <c r="D23" s="194"/>
      <c r="E23" s="193"/>
      <c r="F23" s="195"/>
      <c r="G23" s="193"/>
      <c r="H23" s="195"/>
      <c r="I23" s="193"/>
      <c r="J23" s="196"/>
      <c r="K23" s="197"/>
      <c r="L23" s="196"/>
      <c r="M23" s="197"/>
      <c r="N23" s="196"/>
      <c r="O23" s="198"/>
      <c r="P23" s="199"/>
      <c r="Q23" s="200"/>
      <c r="R23" s="201"/>
      <c r="S23" s="202"/>
    </row>
    <row r="24" spans="1:19" ht="16.5">
      <c r="A24" s="191"/>
      <c r="B24" s="192"/>
      <c r="C24" s="193"/>
      <c r="D24" s="194"/>
      <c r="E24" s="193"/>
      <c r="F24" s="195"/>
      <c r="G24" s="193"/>
      <c r="H24" s="195"/>
      <c r="I24" s="193"/>
      <c r="J24" s="196"/>
      <c r="K24" s="197"/>
      <c r="L24" s="196"/>
      <c r="M24" s="197"/>
      <c r="N24" s="196"/>
      <c r="O24" s="198"/>
      <c r="P24" s="199"/>
      <c r="Q24" s="200"/>
      <c r="R24" s="201"/>
      <c r="S24" s="202"/>
    </row>
    <row r="25" spans="1:19" ht="16.5">
      <c r="A25" s="191"/>
      <c r="B25" s="192"/>
      <c r="C25" s="193"/>
      <c r="D25" s="194"/>
      <c r="E25" s="203"/>
      <c r="F25" s="195"/>
      <c r="G25" s="193"/>
      <c r="H25" s="195"/>
      <c r="I25" s="193"/>
      <c r="J25" s="196"/>
      <c r="K25" s="197"/>
      <c r="L25" s="196"/>
      <c r="M25" s="197"/>
      <c r="N25" s="196"/>
      <c r="O25" s="198"/>
      <c r="P25" s="199"/>
      <c r="Q25" s="200"/>
      <c r="R25" s="201"/>
      <c r="S25" s="202"/>
    </row>
    <row r="26" spans="1:19" ht="16.5">
      <c r="A26" s="191"/>
      <c r="B26" s="192"/>
      <c r="C26" s="193"/>
      <c r="D26" s="194"/>
      <c r="E26" s="193"/>
      <c r="F26" s="195"/>
      <c r="G26" s="193"/>
      <c r="H26" s="195"/>
      <c r="I26" s="193"/>
      <c r="J26" s="196"/>
      <c r="K26" s="197"/>
      <c r="L26" s="196"/>
      <c r="M26" s="197"/>
      <c r="N26" s="196"/>
      <c r="O26" s="198"/>
      <c r="P26" s="199"/>
      <c r="Q26" s="200"/>
      <c r="R26" s="201"/>
      <c r="S26" s="202"/>
    </row>
    <row r="27" spans="1:19" ht="16.5" customHeight="1">
      <c r="A27" s="191"/>
      <c r="B27" s="204">
        <f>'PLANILHA QUANTITATIVA'!B124</f>
        <v>0</v>
      </c>
      <c r="C27" s="110" t="s">
        <v>179</v>
      </c>
      <c r="D27" s="110"/>
      <c r="E27" s="110"/>
      <c r="O27" s="198"/>
      <c r="P27" s="199"/>
      <c r="Q27" s="200"/>
      <c r="R27" s="201"/>
      <c r="S27" s="202"/>
    </row>
    <row r="28" spans="1:19" ht="16.5" customHeight="1">
      <c r="A28" s="191"/>
      <c r="B28" s="204" t="s">
        <v>180</v>
      </c>
      <c r="C28" s="110" t="s">
        <v>181</v>
      </c>
      <c r="D28" s="110"/>
      <c r="E28" s="110"/>
      <c r="O28" s="198"/>
      <c r="P28" s="199"/>
      <c r="Q28" s="200"/>
      <c r="R28" s="201"/>
      <c r="S28" s="202"/>
    </row>
    <row r="29" spans="1:19" ht="16.5" customHeight="1">
      <c r="A29" s="191"/>
      <c r="C29" s="110" t="s">
        <v>182</v>
      </c>
      <c r="D29" s="110"/>
      <c r="E29" s="110"/>
      <c r="O29" s="198"/>
      <c r="P29" s="199"/>
      <c r="Q29" s="200"/>
      <c r="R29" s="201"/>
      <c r="S29" s="202"/>
    </row>
    <row r="30" spans="1:19" ht="15.75">
      <c r="A30" s="191"/>
      <c r="C30" s="193"/>
      <c r="D30" s="194"/>
      <c r="E30" s="193"/>
      <c r="F30" s="195"/>
      <c r="G30" s="193"/>
      <c r="H30" s="195"/>
      <c r="I30" s="193"/>
      <c r="J30" s="205"/>
      <c r="K30" s="206"/>
      <c r="L30" s="205"/>
      <c r="M30" s="206"/>
      <c r="N30" s="205"/>
      <c r="O30" s="198"/>
      <c r="P30" s="199"/>
      <c r="Q30" s="200"/>
      <c r="R30" s="201"/>
      <c r="S30" s="202"/>
    </row>
    <row r="31" spans="1:19" ht="16.5">
      <c r="A31" s="207"/>
      <c r="B31" s="208"/>
      <c r="C31" s="209"/>
      <c r="D31" s="210"/>
      <c r="E31" s="209"/>
      <c r="F31" s="211"/>
      <c r="G31" s="209"/>
      <c r="H31" s="211"/>
      <c r="I31" s="209"/>
      <c r="J31" s="212"/>
      <c r="K31" s="213"/>
      <c r="L31" s="212"/>
      <c r="M31" s="213"/>
      <c r="N31" s="212"/>
      <c r="O31" s="214"/>
      <c r="P31" s="199"/>
      <c r="Q31" s="215"/>
      <c r="R31" s="216"/>
      <c r="S31" s="202"/>
    </row>
  </sheetData>
  <sheetProtection selectLockedCells="1" selectUnlockedCells="1"/>
  <mergeCells count="5">
    <mergeCell ref="B5:D5"/>
    <mergeCell ref="C8:O8"/>
    <mergeCell ref="C27:E27"/>
    <mergeCell ref="C28:E28"/>
    <mergeCell ref="C29:E29"/>
  </mergeCells>
  <printOptions horizontalCentered="1" verticalCentered="1"/>
  <pageMargins left="1.575" right="0.7875" top="0.7875" bottom="0.7875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2019-11-06T19:18:33Z</cp:lastPrinted>
  <dcterms:created xsi:type="dcterms:W3CDTF">2007-10-01T12:25:25Z</dcterms:created>
  <dcterms:modified xsi:type="dcterms:W3CDTF">2019-11-06T19:20:28Z</dcterms:modified>
  <cp:category/>
  <cp:version/>
  <cp:contentType/>
  <cp:contentStatus/>
  <cp:revision>1159</cp:revision>
</cp:coreProperties>
</file>