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QUANTITATIVA" sheetId="1" r:id="rId1"/>
    <sheet name="CRONOGRAMA FÍSICO-FINANCEIRO" sheetId="2" r:id="rId2"/>
  </sheets>
  <definedNames/>
  <calcPr fullCalcOnLoad="1"/>
</workbook>
</file>

<file path=xl/sharedStrings.xml><?xml version="1.0" encoding="utf-8"?>
<sst xmlns="http://schemas.openxmlformats.org/spreadsheetml/2006/main" count="397" uniqueCount="221">
  <si>
    <t>PLANILHA QUANTITATIVA DE VALORES</t>
  </si>
  <si>
    <t>OBRA:</t>
  </si>
  <si>
    <t xml:space="preserve">AMPLIAÇÃO E REFORMA </t>
  </si>
  <si>
    <t>CRECHE “WILSON TRECENTI”</t>
  </si>
  <si>
    <t>ENDEREÇO :</t>
  </si>
  <si>
    <t>RUA LEONILDO PASSARINHO Nº60</t>
  </si>
  <si>
    <t>22°34'46.3"S 48°48'26.0"W</t>
  </si>
  <si>
    <t>N.H.L.Z. - LENÇÓIS PAULISTA</t>
  </si>
  <si>
    <t>ITEM</t>
  </si>
  <si>
    <t>DESCRIMINAÇÃO DOS SERVIÇOS</t>
  </si>
  <si>
    <t>UNID.</t>
  </si>
  <si>
    <t>Q. PLAN.</t>
  </si>
  <si>
    <t>V.M.O.</t>
  </si>
  <si>
    <t>V.MAT.</t>
  </si>
  <si>
    <t>B.D.I. %</t>
  </si>
  <si>
    <t>TOTAL CALC.</t>
  </si>
  <si>
    <t xml:space="preserve">I </t>
  </si>
  <si>
    <t>AMPLIAÇÃO DE SALAS E SANITÁRIOS</t>
  </si>
  <si>
    <t>01.02.003</t>
  </si>
  <si>
    <t xml:space="preserve">ATERRO COM TRANSPORTE POR CAMINHAO </t>
  </si>
  <si>
    <t>M3</t>
  </si>
  <si>
    <t>01.10.001</t>
  </si>
  <si>
    <t xml:space="preserve">GABARITO DE MADEIRA ESQUADRADO E NIVELADO PARA LOCAÇÃO DE OBRA </t>
  </si>
  <si>
    <t xml:space="preserve">M </t>
  </si>
  <si>
    <t>02.01.001</t>
  </si>
  <si>
    <t xml:space="preserve">ESCAVACAO MANUAL - PROFUNDIDADE ATE 1.80 M </t>
  </si>
  <si>
    <t>02.01.010</t>
  </si>
  <si>
    <t xml:space="preserve">APILOAMENTO PARA SIMPLES REGULARIZACAO </t>
  </si>
  <si>
    <t>M2</t>
  </si>
  <si>
    <t>02.01.012</t>
  </si>
  <si>
    <t xml:space="preserve">LASTRO DE PEDRA BRITADA - 5CM </t>
  </si>
  <si>
    <t>02.02.026</t>
  </si>
  <si>
    <t xml:space="preserve">BROCA DE CONCRETO DE DIAMETRO 25CM - INCL ARRANQUES </t>
  </si>
  <si>
    <t>02.02.150 (CPOS)</t>
  </si>
  <si>
    <t>LOCAÇÃO DE CONTAINER TIPO DEPOSITO - ÁREA MÍNIMA DE 13,80 M²</t>
  </si>
  <si>
    <t>UNXMÊS</t>
  </si>
  <si>
    <t>02.04.002</t>
  </si>
  <si>
    <t xml:space="preserve">ACO CA 50 (A OU B) FYK= 500 M PA </t>
  </si>
  <si>
    <t>Kg</t>
  </si>
  <si>
    <t>02.05.014</t>
  </si>
  <si>
    <t xml:space="preserve">CONCRETO DOSADO E LANÇADO FCK=20MPA </t>
  </si>
  <si>
    <t>02.06.003</t>
  </si>
  <si>
    <t xml:space="preserve">ALVENARIA EMBASAMENTO TIJOLO BARRO MACIÇO E = 1 TIJOLO </t>
  </si>
  <si>
    <t>02.08.020 (CPOS)</t>
  </si>
  <si>
    <t>PLACA DE IDENTIFICAÇÃO PARA OBRA</t>
  </si>
  <si>
    <t>02.09.040 (CPOS)</t>
  </si>
  <si>
    <t>LIMPEZA MECANIZADA DO TERRENO, INCLUSIVE TRONCOS ATÉ 15 CM DE DIÂMETRO, COM CAMINHÃO À DISPOSIÇÃO, DENTRO E FORA DA OBRA, COM TRANSPORTE NO RAIO DE ATÉ 1,0 KM</t>
  </si>
  <si>
    <t>03.01.001</t>
  </si>
  <si>
    <t xml:space="preserve">FORMAS DE MADEIRA MACICA </t>
  </si>
  <si>
    <t>03.02.002</t>
  </si>
  <si>
    <t>03.03.014</t>
  </si>
  <si>
    <t xml:space="preserve">CONCRETO DOSADO E LANCADO FCK=20MPA </t>
  </si>
  <si>
    <t>03.03.019</t>
  </si>
  <si>
    <t xml:space="preserve">LAJE PRE-FABRICADA VIGOTA TRELICADA UNIDIRECIONAL LT16-100KGF/M2 </t>
  </si>
  <si>
    <t>04.01.059</t>
  </si>
  <si>
    <t xml:space="preserve">VERGA/CINTA EM CANALETA – 19 CM </t>
  </si>
  <si>
    <t>04.01.073</t>
  </si>
  <si>
    <t xml:space="preserve">ALVENARIA DE TIJOLO CERAMICO FURADO (BAIANO) ESP.NOM 20 CM </t>
  </si>
  <si>
    <t>04.50.001</t>
  </si>
  <si>
    <t xml:space="preserve">DEMOLIÇÃO DE ALVENARIAS EM GERAL E ELEMENTOS VAZADOS, INCL. REVESTIMENTOS </t>
  </si>
  <si>
    <t>05.07.040 (CPOS)</t>
  </si>
  <si>
    <t>REMOÇÃO DE ENTULHO SEPARADO DE OBRA COM CAÇAMBA METÁLICA - TERRA, ALVENARIA, CONCRETO, ARGAMASSA, MADEIRA, PAPEL, PLÁSTICO OU METAL</t>
  </si>
  <si>
    <t>06.02.016</t>
  </si>
  <si>
    <t>PF-16 PORTA EM CHAPA DE FERRO (L=92 CM) + FECHADURA SEGURANÇA</t>
  </si>
  <si>
    <t>UNIT.</t>
  </si>
  <si>
    <t>06.02.046</t>
  </si>
  <si>
    <t>PF-27 PORTA DE FERRO 90X215CM + FECHADURA DE SEGURANÇA</t>
  </si>
  <si>
    <t>06.03.003</t>
  </si>
  <si>
    <t xml:space="preserve">AF-01 ALCAPAO PARA LAJE DE FORRO </t>
  </si>
  <si>
    <t>07.01.002</t>
  </si>
  <si>
    <t xml:space="preserve">COBERTURA EM TESOURAS PARA TELHAS CERAMICAS - VAOS DE 7.01 A 10.00 M </t>
  </si>
  <si>
    <t>07.02.004</t>
  </si>
  <si>
    <t xml:space="preserve">FORNECIMENTO E MONTAGEM DE ESTRUTURA METALICA COM AÇO NAO PATINAVEL (ASTM A36/A570) </t>
  </si>
  <si>
    <t>07.03.110</t>
  </si>
  <si>
    <t xml:space="preserve">TELHA CERAMICA TIPO ROMANA </t>
  </si>
  <si>
    <t>08.03.015</t>
  </si>
  <si>
    <t xml:space="preserve">TUBO PVC RÍGIDO JUNTA SOLDÁVEL DE 20 INCL CONEXÕES </t>
  </si>
  <si>
    <t>08.03.018</t>
  </si>
  <si>
    <t xml:space="preserve">TUBO PVC RÍGIDO JUNTA SOLDÁVEL DE 40 INCL CONEXÕES </t>
  </si>
  <si>
    <t>08.04.022</t>
  </si>
  <si>
    <t xml:space="preserve">REGISTRO DE GAVETA COM CANOPLA CROMADA DN 20MM (3/4") </t>
  </si>
  <si>
    <t>08.04.025</t>
  </si>
  <si>
    <t xml:space="preserve">REGISTRO DE GAVETA COM CANOPLA CROMADA DN 40MM (1 1/2") </t>
  </si>
  <si>
    <t>08.04.052</t>
  </si>
  <si>
    <t xml:space="preserve">VALVULA DE DESCARGA C/REG INCORP DN 40MM (1 1/2") C/ ACAB SIMPLES </t>
  </si>
  <si>
    <t>08.09.016</t>
  </si>
  <si>
    <t xml:space="preserve">TUBO PVC NORMAL "SN" JUNTA ELÁSTICA DN 50 INCL CONEXÕES </t>
  </si>
  <si>
    <t>08.09.018</t>
  </si>
  <si>
    <t xml:space="preserve">TUBO PVC NORMAL "SN" JUNTA ELÁSTICA DN 100 INCL CONEXÕES </t>
  </si>
  <si>
    <t>08.10.009</t>
  </si>
  <si>
    <t xml:space="preserve">CAIXA SIFONADA DE PVC DN 150X150X50MM COM GRELHA DE AÇO INOX COM FECHO ROTATIVO. </t>
  </si>
  <si>
    <t>08.12.001</t>
  </si>
  <si>
    <t>CONDUTOR EM CHAPA GALVANIZADA N 24</t>
  </si>
  <si>
    <t>08.12.016</t>
  </si>
  <si>
    <t xml:space="preserve">CALHA OU AGUA FURTADA EM CHAPA GALV. N 24 - CORTE 0,50M </t>
  </si>
  <si>
    <t>08.14.045</t>
  </si>
  <si>
    <t xml:space="preserve">TORNEIRA DE BOIA EM LATAO (BOIA PLAST) DN 20MM (3/4") </t>
  </si>
  <si>
    <t>08.14.101</t>
  </si>
  <si>
    <t xml:space="preserve">CAIXA DÁGUA CÔNICA POLIETILENO CAPACIDADE DE 500L INCLUSIVE TAMPA </t>
  </si>
  <si>
    <t>08.15.019</t>
  </si>
  <si>
    <t xml:space="preserve">LT-07 LAVATÓRIO COLETIVO COM TORNEIRA DE MESA </t>
  </si>
  <si>
    <t>08.16.003</t>
  </si>
  <si>
    <t xml:space="preserve">BACIA SANITÁRIA INFANTIL </t>
  </si>
  <si>
    <t>08.17.088</t>
  </si>
  <si>
    <t>TORNEIRA DE USO RESTRITO DE 1/2 (1 wc e depósito)</t>
  </si>
  <si>
    <t>09.04.085</t>
  </si>
  <si>
    <t xml:space="preserve">TERRA COMPLETO 1 HASTE Ø 19MM COM CAIXA DE INSPEÇÃO </t>
  </si>
  <si>
    <t>09.05.045</t>
  </si>
  <si>
    <t xml:space="preserve">QUADRO DISTRIBUICAO, DISJ. GERAL 50A P/ 10 A 12 DISJS. </t>
  </si>
  <si>
    <t>09.07.005</t>
  </si>
  <si>
    <t xml:space="preserve">FIO DE 4 MM2 - 750 V DE ISOLACAO </t>
  </si>
  <si>
    <t>09.07.011</t>
  </si>
  <si>
    <t xml:space="preserve">CABO DE 10 MM2 - 750 V DE ISOLACAO </t>
  </si>
  <si>
    <t>09.07.024</t>
  </si>
  <si>
    <t xml:space="preserve">CABO DE 2,5 MM2 - 750V DE ISOLAÇÃO </t>
  </si>
  <si>
    <t>09.08.029</t>
  </si>
  <si>
    <t>INTERRUPTOR DE 1 TECLA - ELETROD. PVC Ø 25MM AMARELO</t>
  </si>
  <si>
    <t>09.08.046</t>
  </si>
  <si>
    <t>TOMADA 2P+T PADRAO NBR 14136 CORRENTE 10A-250V - ELETROD. PVC Ø 25MM AMARELO</t>
  </si>
  <si>
    <t>09.08.085</t>
  </si>
  <si>
    <t xml:space="preserve">PONTO SECO P/ INSTALACAO DE VENTILADORES PAREDE - ELETRODUTO PVC </t>
  </si>
  <si>
    <t>09.09.052</t>
  </si>
  <si>
    <t xml:space="preserve">IL-45 LUMINARIA PARA LAMPADA LED (2X18W) </t>
  </si>
  <si>
    <t>12.02.002</t>
  </si>
  <si>
    <t xml:space="preserve">CHAPISCO </t>
  </si>
  <si>
    <t>12.02.006</t>
  </si>
  <si>
    <t xml:space="preserve">EMBOCO DESEMPENADO </t>
  </si>
  <si>
    <t>12.02.036</t>
  </si>
  <si>
    <t xml:space="preserve">REVESTIMENTO COM AZULEJOS LISOS, BRANCO BRILHANTE </t>
  </si>
  <si>
    <t>13.01.004</t>
  </si>
  <si>
    <t xml:space="preserve">LASTRO DE CONCRETO C/ HIDROFUGO E=5CM </t>
  </si>
  <si>
    <t>13.01.017</t>
  </si>
  <si>
    <t xml:space="preserve">ARGAMASSA DE REGULARIZACAO CIM/AREIA 1:3 ESP=2,50CM </t>
  </si>
  <si>
    <t>13.02.006</t>
  </si>
  <si>
    <t xml:space="preserve">PISO DE CONCRETO FCK 25MPA DESEMPENAMENTO MECÂNICO E=8CM </t>
  </si>
  <si>
    <t>13.02.075</t>
  </si>
  <si>
    <t xml:space="preserve">MANTA VINILICAS (AZUL ESCURO) ESPESSURA DE 2 MM </t>
  </si>
  <si>
    <t>13.02.100</t>
  </si>
  <si>
    <t xml:space="preserve">CERAMICA ESMALT. ANTIDER. ABSORÇÃO DE AGUA 3% A 8% PEI 5 COEF. ATRITO MINIMO 0,4 </t>
  </si>
  <si>
    <t>13.05.100</t>
  </si>
  <si>
    <t xml:space="preserve">RODAPE CERAMICA ALTURA 7CM (MONOQUEIMA) </t>
  </si>
  <si>
    <t>13.06.083</t>
  </si>
  <si>
    <t xml:space="preserve">SO-22 SOLEIRA DE GRANITO EM NIVEL 1 PEÇA (L= 19 A 22CM) </t>
  </si>
  <si>
    <t>14.01.006</t>
  </si>
  <si>
    <t>VIDRO LISO COMUM INCOLOR DE 5MM</t>
  </si>
  <si>
    <t>14.30.010 (CPOS)</t>
  </si>
  <si>
    <t>DIVISÓRIA EM PLACAS DE GRANITO COM ESPESSURA DE 3 CM</t>
  </si>
  <si>
    <t>15.02.020</t>
  </si>
  <si>
    <t xml:space="preserve">MASSA NIVELADORA PARA INTERIOR </t>
  </si>
  <si>
    <t>15.02.025</t>
  </si>
  <si>
    <t>TINTA LATEX STANDARD  (cores SW: 6469, 6471, 6474, 6530, 6627 e 6696)</t>
  </si>
  <si>
    <t>15.03.021</t>
  </si>
  <si>
    <t>ESMALTE EM ESQUADRIAS DE FERRO (cor SW 6529)</t>
  </si>
  <si>
    <t>15.04.015</t>
  </si>
  <si>
    <t>ESMALTE EM SUPERFICIE REBOCADA SEM MASSA NIVELADORA (cores SW: 6469, 6471, 6474 E 6530)</t>
  </si>
  <si>
    <t>16.08.028</t>
  </si>
  <si>
    <t xml:space="preserve">CI-01 CAIXA DE INSPECAO 60X60CM PARA ESGOTO </t>
  </si>
  <si>
    <t>16.13.130 (CPOS)</t>
  </si>
  <si>
    <t>TELHAMENTO EM CHAPA DE AÇO COM PINTURA POLIÉSTER, TIPO SANDUÍCHE, ESPESSURA DE 0,50 MM, COM POLIESTIRENO EXPANDIDO</t>
  </si>
  <si>
    <t>23.08.130 (CPOS)</t>
  </si>
  <si>
    <t>LOUSA EM LAMINADO MELAMÍNICO TEXTURIZADO, VERDE OFICIAL, ´GREENBOARD´ - 5,00 X 1,20 M</t>
  </si>
  <si>
    <t>24.02.455 (COMP.)</t>
  </si>
  <si>
    <t>GRADE DE PROTEÇÃO EM METALON 20X20 NA HORIZONTAL, C/ PINT. SW6529</t>
  </si>
  <si>
    <t xml:space="preserve">25.01.080 </t>
  </si>
  <si>
    <t>CAIXILHO EM ALUMÍNIO DE CORRER, SOB MEDIDA – BRANCO – LINHA 30</t>
  </si>
  <si>
    <t>26.02.040 (CPOS)</t>
  </si>
  <si>
    <t>VIDRO TEMPERADO INCOLOR DE 8 MM</t>
  </si>
  <si>
    <t>32.15.030 (CPOS)</t>
  </si>
  <si>
    <t>IMPERMEABILIZAÇÃO EM MANTA ASFÁLTICA COM ARMADURA, TIPO III-B, ESPESSURA DE 3 MM</t>
  </si>
  <si>
    <t>II</t>
  </si>
  <si>
    <t>REFORMA SECRETARIA / DIRETORIA / BERÇÁRIO II</t>
  </si>
  <si>
    <t xml:space="preserve">CONCRETO DOSADO E LANCADO FCK= 20 M PA </t>
  </si>
  <si>
    <t>03.50.001</t>
  </si>
  <si>
    <t xml:space="preserve">DEMOLIÇÃO DE CONCRETO INCLUINDO REVESTIMENTOS (MANUAL) </t>
  </si>
  <si>
    <t>04.01.072</t>
  </si>
  <si>
    <t xml:space="preserve">ALVENARIA DE TIJOLO CERAMICO FURADO (BAIANO) ESP.NOM 15 CM </t>
  </si>
  <si>
    <t xml:space="preserve">DEMOLIÇÃO DE ALVENARIAS EM GERAL E ELEMENTOS VAZADOS,INCL REVESTIMENTOS </t>
  </si>
  <si>
    <t>04.09.020 (CPOS)</t>
  </si>
  <si>
    <t>RETIRADA DE ESQUADRIA METÁLICA EM GERAL</t>
  </si>
  <si>
    <t>05.01.005</t>
  </si>
  <si>
    <t xml:space="preserve">PM-05 PORTA DE MADEIRA SARRAFEADA P/ PINT. BAT. MADEIRA L=92CM </t>
  </si>
  <si>
    <t xml:space="preserve">INTERRUPTOR DE 1 TECLA - ELETROD. PVC Ø 25MM AMARELO. </t>
  </si>
  <si>
    <t xml:space="preserve">TOMADA 2P+T PADRAO NBR 14136 CORRENTE 10A-250V - ELETROD. PVC Ø 25MM AMARELO. </t>
  </si>
  <si>
    <t xml:space="preserve">CERAMICA ESMALT.ANTIDER. ABSORÇÃO DE AGUA 3% A 8% PEI 5 COEF.ATRITO MINIMO 0,4 </t>
  </si>
  <si>
    <t>13.06.082</t>
  </si>
  <si>
    <t xml:space="preserve">SO-22 SOLEIRA DE GRANITO EM NIVEL 1 PEÇA (L= 14 A 17CM) </t>
  </si>
  <si>
    <t>13.50.001</t>
  </si>
  <si>
    <t xml:space="preserve">DEMOLICAO PISO DE CONCRETO SIMPLES CAPEADO </t>
  </si>
  <si>
    <t>13.50.002</t>
  </si>
  <si>
    <t xml:space="preserve">DEMOLIÇAO PISO GRANILITE, LADRILHO HIDRAULICO, CERAMICO, CACOS, INCLUSIVE BASE </t>
  </si>
  <si>
    <t>TINTA LATEX STANDARD  (cores SW: 6469, 6471, 6474, 6530, 6627 e 6696 )</t>
  </si>
  <si>
    <t>15.02.080</t>
  </si>
  <si>
    <t xml:space="preserve">TINTA LATEX PARA PISO </t>
  </si>
  <si>
    <t>ESMALTE EM ESQUADRIAS DE FERRO  (cor SW 6529)</t>
  </si>
  <si>
    <t>ESMALTE EM SUPERFICIE REBOCADA SEM MASSA NIVELADORA (cores SW: 6469, 6471, 6474 E 6530).</t>
  </si>
  <si>
    <t>25.01.530 (CPOS)</t>
  </si>
  <si>
    <t>TOTAL GERAL</t>
  </si>
  <si>
    <t>Lençóis Paulista, 26 de AGOSTO de 2019</t>
  </si>
  <si>
    <t>MEIRI APARECIDA GALASSI MONTANHERO</t>
  </si>
  <si>
    <t>FERNANDO ORTEGA</t>
  </si>
  <si>
    <t>SECRETÁRIA DE EDUCAÇÃO</t>
  </si>
  <si>
    <t>ENGENHEIRO CIVIL</t>
  </si>
  <si>
    <t>CREA 5060809773</t>
  </si>
  <si>
    <t>TABELA BASE: FDE/SP – ABRIL/2019 – COMPOSIÇÃO – CPOS 175</t>
  </si>
  <si>
    <t>CRONOGRAMA FÍSICO-FINANCEIRO</t>
  </si>
  <si>
    <t xml:space="preserve"> DESCRIÇÃO DOS SERVIÇOS</t>
  </si>
  <si>
    <t>30 DIAS</t>
  </si>
  <si>
    <t>R$</t>
  </si>
  <si>
    <t>60 DIAS</t>
  </si>
  <si>
    <t>90 DIAS</t>
  </si>
  <si>
    <t>120 DIAS</t>
  </si>
  <si>
    <t>150 DIAS</t>
  </si>
  <si>
    <t>180 DIAS</t>
  </si>
  <si>
    <t>210 DIAS</t>
  </si>
  <si>
    <t>240 DIAS</t>
  </si>
  <si>
    <t>TOTAL</t>
  </si>
  <si>
    <t>TOTAL (R$)</t>
  </si>
  <si>
    <t>TOTAL %</t>
  </si>
  <si>
    <t>TOTAL R$</t>
  </si>
  <si>
    <t>Fernando Ortega</t>
  </si>
  <si>
    <t>Engenheiro Civil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</si>
</sst>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00\.00\.00"/>
    <numFmt numFmtId="167" formatCode="#,##0.00;[RED]\-#,##0.00"/>
    <numFmt numFmtId="168" formatCode="#,##0.00"/>
    <numFmt numFmtId="169" formatCode="DD/MM/YYYY"/>
    <numFmt numFmtId="170" formatCode="0.00;\(0.00\)"/>
    <numFmt numFmtId="171" formatCode="0.00"/>
    <numFmt numFmtId="172" formatCode="@"/>
    <numFmt numFmtId="173" formatCode="0.00%"/>
    <numFmt numFmtId="174" formatCode="00"/>
    <numFmt numFmtId="175" formatCode="[$R$-416]\ #,##0.00;[RED]\-[$R$-416]\ #,##0.00"/>
  </numFmts>
  <fonts count="4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Ecofont vera sans"/>
      <family val="2"/>
    </font>
    <font>
      <b/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b/>
      <i/>
      <sz val="11"/>
      <name val="Ecofont vera sans"/>
      <family val="2"/>
    </font>
    <font>
      <b/>
      <sz val="11"/>
      <color indexed="18"/>
      <name val="Ecofont vera sans"/>
      <family val="2"/>
    </font>
    <font>
      <sz val="12"/>
      <color indexed="8"/>
      <name val="Ecofont Vera Sans"/>
      <family val="2"/>
    </font>
    <font>
      <b/>
      <sz val="12"/>
      <color indexed="8"/>
      <name val="Ecofont vera sans"/>
      <family val="2"/>
    </font>
    <font>
      <b/>
      <i/>
      <sz val="12"/>
      <color indexed="8"/>
      <name val="Ecofont vera sans"/>
      <family val="2"/>
    </font>
    <font>
      <sz val="12"/>
      <color indexed="8"/>
      <name val="Ecofont vera sans"/>
      <family val="2"/>
    </font>
    <font>
      <sz val="12"/>
      <name val="Ecofont vera sans"/>
      <family val="2"/>
    </font>
    <font>
      <b/>
      <sz val="12"/>
      <name val="Ecofont vera sans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b/>
      <sz val="15"/>
      <name val="Ecofont Vera Sans"/>
      <family val="2"/>
    </font>
    <font>
      <sz val="10"/>
      <name val="Ecofont Vera Sans"/>
      <family val="2"/>
    </font>
    <font>
      <sz val="12"/>
      <name val="Ecofont Vera Sans"/>
      <family val="2"/>
    </font>
    <font>
      <b/>
      <i/>
      <sz val="12"/>
      <name val="Ecofont Vera Sans"/>
      <family val="2"/>
    </font>
    <font>
      <sz val="10"/>
      <color indexed="8"/>
      <name val="Ecofont Vera Sans"/>
      <family val="2"/>
    </font>
    <font>
      <b/>
      <sz val="12"/>
      <color indexed="18"/>
      <name val="Ecofont Vera Sans"/>
      <family val="2"/>
    </font>
    <font>
      <b/>
      <sz val="10"/>
      <color indexed="18"/>
      <name val="Ecofont Vera Sans"/>
      <family val="2"/>
    </font>
    <font>
      <b/>
      <sz val="12"/>
      <name val="Ecofont Vera Sans"/>
      <family val="2"/>
    </font>
    <font>
      <b/>
      <sz val="12"/>
      <color indexed="8"/>
      <name val="Ecofont Vera Sans"/>
      <family val="2"/>
    </font>
    <font>
      <b/>
      <sz val="10"/>
      <color indexed="8"/>
      <name val="Ecofont Vera Sans"/>
      <family val="2"/>
    </font>
    <font>
      <sz val="14"/>
      <name val="Ecofont Vera Sans"/>
      <family val="2"/>
    </font>
    <font>
      <b/>
      <sz val="10"/>
      <name val="Ecofont Vera Sans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5" fontId="0" fillId="0" borderId="0" applyFill="0" applyBorder="0" applyAlignment="0" applyProtection="0"/>
  </cellStyleXfs>
  <cellXfs count="227">
    <xf numFmtId="164" fontId="0" fillId="0" borderId="0" xfId="0" applyAlignment="1">
      <alignment/>
    </xf>
    <xf numFmtId="166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6" fontId="14" fillId="0" borderId="2" xfId="0" applyNumberFormat="1" applyFont="1" applyBorder="1" applyAlignment="1">
      <alignment horizontal="center" vertical="center"/>
    </xf>
    <xf numFmtId="164" fontId="15" fillId="0" borderId="3" xfId="0" applyFont="1" applyBorder="1" applyAlignment="1">
      <alignment horizontal="right" vertical="center" wrapText="1"/>
    </xf>
    <xf numFmtId="164" fontId="15" fillId="0" borderId="3" xfId="0" applyFont="1" applyBorder="1" applyAlignment="1">
      <alignment horizontal="center" vertical="center"/>
    </xf>
    <xf numFmtId="167" fontId="14" fillId="0" borderId="3" xfId="0" applyNumberFormat="1" applyFont="1" applyBorder="1" applyAlignment="1">
      <alignment horizontal="center" vertical="center"/>
    </xf>
    <xf numFmtId="168" fontId="14" fillId="0" borderId="3" xfId="0" applyNumberFormat="1" applyFont="1" applyBorder="1" applyAlignment="1">
      <alignment horizontal="center" vertical="center"/>
    </xf>
    <xf numFmtId="168" fontId="14" fillId="0" borderId="4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164" fontId="16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68" fontId="16" fillId="0" borderId="6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 vertical="center" wrapText="1"/>
    </xf>
    <xf numFmtId="16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168" fontId="19" fillId="0" borderId="6" xfId="0" applyNumberFormat="1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left" vertical="center" wrapText="1"/>
    </xf>
    <xf numFmtId="167" fontId="16" fillId="0" borderId="0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horizontal="center" vertical="center"/>
    </xf>
    <xf numFmtId="168" fontId="17" fillId="0" borderId="8" xfId="0" applyNumberFormat="1" applyFont="1" applyFill="1" applyBorder="1" applyAlignment="1">
      <alignment horizontal="center" vertical="center"/>
    </xf>
    <xf numFmtId="168" fontId="17" fillId="0" borderId="9" xfId="0" applyNumberFormat="1" applyFont="1" applyFill="1" applyBorder="1" applyAlignment="1">
      <alignment horizontal="center" vertical="center"/>
    </xf>
    <xf numFmtId="166" fontId="21" fillId="2" borderId="7" xfId="0" applyNumberFormat="1" applyFont="1" applyFill="1" applyBorder="1" applyAlignment="1">
      <alignment horizontal="center" vertical="center"/>
    </xf>
    <xf numFmtId="164" fontId="22" fillId="2" borderId="8" xfId="0" applyFont="1" applyFill="1" applyBorder="1" applyAlignment="1">
      <alignment vertical="center" wrapText="1"/>
    </xf>
    <xf numFmtId="164" fontId="23" fillId="2" borderId="8" xfId="0" applyFont="1" applyFill="1" applyBorder="1" applyAlignment="1">
      <alignment horizontal="center" vertical="center"/>
    </xf>
    <xf numFmtId="167" fontId="24" fillId="2" borderId="8" xfId="0" applyNumberFormat="1" applyFont="1" applyFill="1" applyBorder="1" applyAlignment="1">
      <alignment horizontal="center" vertical="center"/>
    </xf>
    <xf numFmtId="168" fontId="24" fillId="2" borderId="8" xfId="0" applyNumberFormat="1" applyFont="1" applyFill="1" applyBorder="1" applyAlignment="1">
      <alignment horizontal="center" vertical="center"/>
    </xf>
    <xf numFmtId="168" fontId="23" fillId="2" borderId="8" xfId="0" applyNumberFormat="1" applyFont="1" applyFill="1" applyBorder="1" applyAlignment="1">
      <alignment horizontal="center" vertical="center"/>
    </xf>
    <xf numFmtId="168" fontId="25" fillId="2" borderId="9" xfId="0" applyNumberFormat="1" applyFont="1" applyFill="1" applyBorder="1" applyAlignment="1">
      <alignment horizontal="center" vertical="center"/>
    </xf>
    <xf numFmtId="168" fontId="24" fillId="0" borderId="0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Alignment="1">
      <alignment vertical="center"/>
    </xf>
    <xf numFmtId="164" fontId="16" fillId="0" borderId="7" xfId="0" applyFont="1" applyFill="1" applyBorder="1" applyAlignment="1" applyProtection="1">
      <alignment horizontal="center" vertical="center" wrapText="1" readingOrder="1"/>
      <protection locked="0"/>
    </xf>
    <xf numFmtId="164" fontId="16" fillId="0" borderId="0" xfId="0" applyFont="1" applyAlignment="1">
      <alignment vertical="center" wrapText="1"/>
    </xf>
    <xf numFmtId="164" fontId="16" fillId="0" borderId="8" xfId="0" applyFont="1" applyFill="1" applyBorder="1" applyAlignment="1" applyProtection="1">
      <alignment horizontal="center" vertical="center" wrapText="1" readingOrder="1"/>
      <protection locked="0"/>
    </xf>
    <xf numFmtId="170" fontId="1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8" fontId="16" fillId="0" borderId="8" xfId="0" applyNumberFormat="1" applyFont="1" applyFill="1" applyBorder="1" applyAlignment="1">
      <alignment horizontal="center" vertical="center"/>
    </xf>
    <xf numFmtId="168" fontId="16" fillId="0" borderId="9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vertical="center"/>
    </xf>
    <xf numFmtId="164" fontId="14" fillId="0" borderId="0" xfId="0" applyFont="1" applyFill="1" applyAlignment="1">
      <alignment vertical="center"/>
    </xf>
    <xf numFmtId="164" fontId="26" fillId="0" borderId="8" xfId="0" applyFont="1" applyBorder="1" applyAlignment="1">
      <alignment wrapText="1"/>
    </xf>
    <xf numFmtId="164" fontId="16" fillId="0" borderId="8" xfId="0" applyFont="1" applyBorder="1" applyAlignment="1">
      <alignment horizontal="justify" vertical="center" wrapText="1"/>
    </xf>
    <xf numFmtId="164" fontId="16" fillId="9" borderId="10" xfId="0" applyFont="1" applyFill="1" applyBorder="1" applyAlignment="1">
      <alignment horizontal="left" vertical="center" wrapText="1"/>
    </xf>
    <xf numFmtId="164" fontId="16" fillId="9" borderId="10" xfId="0" applyFont="1" applyFill="1" applyBorder="1" applyAlignment="1">
      <alignment horizontal="center" vertical="center" wrapText="1"/>
    </xf>
    <xf numFmtId="164" fontId="16" fillId="0" borderId="8" xfId="0" applyFont="1" applyFill="1" applyBorder="1" applyAlignment="1">
      <alignment horizontal="justify" vertical="center" wrapText="1"/>
    </xf>
    <xf numFmtId="164" fontId="26" fillId="9" borderId="10" xfId="0" applyFont="1" applyFill="1" applyBorder="1" applyAlignment="1">
      <alignment horizontal="left" vertical="top" wrapText="1"/>
    </xf>
    <xf numFmtId="171" fontId="1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4" fontId="16" fillId="0" borderId="8" xfId="0" applyFont="1" applyFill="1" applyBorder="1" applyAlignment="1">
      <alignment vertical="center" wrapText="1"/>
    </xf>
    <xf numFmtId="164" fontId="26" fillId="0" borderId="7" xfId="0" applyFont="1" applyFill="1" applyBorder="1" applyAlignment="1" applyProtection="1">
      <alignment horizontal="center" vertical="top" wrapText="1" readingOrder="1"/>
      <protection locked="0"/>
    </xf>
    <xf numFmtId="164" fontId="26" fillId="0" borderId="8" xfId="0" applyFont="1" applyFill="1" applyBorder="1" applyAlignment="1" applyProtection="1">
      <alignment horizontal="center" vertical="center" wrapText="1" readingOrder="1"/>
      <protection locked="0"/>
    </xf>
    <xf numFmtId="168" fontId="26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8" fontId="26" fillId="0" borderId="8" xfId="0" applyNumberFormat="1" applyFont="1" applyFill="1" applyBorder="1" applyAlignment="1">
      <alignment horizontal="center" vertical="center"/>
    </xf>
    <xf numFmtId="168" fontId="26" fillId="0" borderId="9" xfId="0" applyNumberFormat="1" applyFont="1" applyFill="1" applyBorder="1" applyAlignment="1">
      <alignment horizontal="center" vertical="center"/>
    </xf>
    <xf numFmtId="164" fontId="26" fillId="0" borderId="0" xfId="0" applyFont="1" applyAlignment="1">
      <alignment wrapText="1"/>
    </xf>
    <xf numFmtId="164" fontId="26" fillId="0" borderId="0" xfId="0" applyFont="1" applyFill="1" applyAlignment="1">
      <alignment wrapText="1"/>
    </xf>
    <xf numFmtId="164" fontId="26" fillId="0" borderId="8" xfId="0" applyFont="1" applyFill="1" applyBorder="1" applyAlignment="1">
      <alignment wrapText="1"/>
    </xf>
    <xf numFmtId="164" fontId="26" fillId="0" borderId="8" xfId="0" applyFont="1" applyFill="1" applyBorder="1" applyAlignment="1">
      <alignment vertical="center" wrapText="1"/>
    </xf>
    <xf numFmtId="164" fontId="16" fillId="0" borderId="8" xfId="0" applyFont="1" applyBorder="1" applyAlignment="1">
      <alignment vertical="center" wrapText="1"/>
    </xf>
    <xf numFmtId="164" fontId="16" fillId="0" borderId="10" xfId="0" applyFont="1" applyFill="1" applyBorder="1" applyAlignment="1">
      <alignment horizontal="left" vertical="center" wrapText="1"/>
    </xf>
    <xf numFmtId="164" fontId="16" fillId="0" borderId="7" xfId="0" applyFont="1" applyBorder="1" applyAlignment="1">
      <alignment horizontal="center" vertical="center"/>
    </xf>
    <xf numFmtId="164" fontId="14" fillId="0" borderId="8" xfId="0" applyFont="1" applyBorder="1" applyAlignment="1">
      <alignment horizontal="justify" vertical="center"/>
    </xf>
    <xf numFmtId="168" fontId="24" fillId="0" borderId="0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vertical="center"/>
    </xf>
    <xf numFmtId="164" fontId="24" fillId="0" borderId="0" xfId="0" applyFont="1" applyFill="1" applyAlignment="1">
      <alignment vertical="center"/>
    </xf>
    <xf numFmtId="164" fontId="16" fillId="0" borderId="0" xfId="0" applyFont="1" applyFill="1" applyAlignment="1">
      <alignment vertical="center" wrapText="1"/>
    </xf>
    <xf numFmtId="166" fontId="16" fillId="0" borderId="7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167" fontId="16" fillId="0" borderId="8" xfId="0" applyNumberFormat="1" applyFont="1" applyFill="1" applyBorder="1" applyAlignment="1">
      <alignment horizontal="center" vertical="center"/>
    </xf>
    <xf numFmtId="166" fontId="24" fillId="10" borderId="11" xfId="0" applyNumberFormat="1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right" vertical="center" wrapText="1"/>
    </xf>
    <xf numFmtId="164" fontId="24" fillId="10" borderId="12" xfId="0" applyFont="1" applyFill="1" applyBorder="1" applyAlignment="1">
      <alignment horizontal="center" vertical="center"/>
    </xf>
    <xf numFmtId="167" fontId="24" fillId="10" borderId="12" xfId="0" applyNumberFormat="1" applyFont="1" applyFill="1" applyBorder="1" applyAlignment="1">
      <alignment horizontal="center" vertical="center"/>
    </xf>
    <xf numFmtId="168" fontId="24" fillId="10" borderId="12" xfId="0" applyNumberFormat="1" applyFont="1" applyFill="1" applyBorder="1" applyAlignment="1">
      <alignment horizontal="center" vertical="center"/>
    </xf>
    <xf numFmtId="168" fontId="25" fillId="10" borderId="13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vertical="center" wrapText="1"/>
    </xf>
    <xf numFmtId="164" fontId="14" fillId="0" borderId="0" xfId="0" applyFont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4" fontId="14" fillId="0" borderId="15" xfId="0" applyFont="1" applyBorder="1" applyAlignment="1">
      <alignment vertical="center" wrapText="1"/>
    </xf>
    <xf numFmtId="164" fontId="14" fillId="0" borderId="15" xfId="0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168" fontId="14" fillId="0" borderId="15" xfId="0" applyNumberFormat="1" applyFont="1" applyBorder="1" applyAlignment="1">
      <alignment horizontal="center" vertical="center"/>
    </xf>
    <xf numFmtId="168" fontId="14" fillId="0" borderId="16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174" fontId="27" fillId="0" borderId="2" xfId="0" applyNumberFormat="1" applyFont="1" applyBorder="1" applyAlignment="1">
      <alignment/>
    </xf>
    <xf numFmtId="164" fontId="28" fillId="0" borderId="3" xfId="0" applyFont="1" applyBorder="1" applyAlignment="1">
      <alignment horizontal="right" wrapText="1"/>
    </xf>
    <xf numFmtId="173" fontId="27" fillId="0" borderId="3" xfId="0" applyNumberFormat="1" applyFont="1" applyBorder="1" applyAlignment="1">
      <alignment horizontal="center" vertical="center"/>
    </xf>
    <xf numFmtId="168" fontId="29" fillId="0" borderId="3" xfId="0" applyNumberFormat="1" applyFont="1" applyBorder="1" applyAlignment="1">
      <alignment horizontal="center" vertical="center"/>
    </xf>
    <xf numFmtId="168" fontId="27" fillId="0" borderId="3" xfId="0" applyNumberFormat="1" applyFont="1" applyBorder="1" applyAlignment="1">
      <alignment horizontal="center" vertical="center"/>
    </xf>
    <xf numFmtId="167" fontId="27" fillId="0" borderId="3" xfId="0" applyNumberFormat="1" applyFont="1" applyBorder="1" applyAlignment="1">
      <alignment horizontal="center" vertical="center"/>
    </xf>
    <xf numFmtId="168" fontId="29" fillId="0" borderId="4" xfId="0" applyNumberFormat="1" applyFont="1" applyBorder="1" applyAlignment="1">
      <alignment horizontal="center" vertical="center"/>
    </xf>
    <xf numFmtId="164" fontId="27" fillId="0" borderId="0" xfId="0" applyFont="1" applyFill="1" applyBorder="1" applyAlignment="1">
      <alignment horizontal="center" vertical="center"/>
    </xf>
    <xf numFmtId="173" fontId="29" fillId="0" borderId="0" xfId="0" applyNumberFormat="1" applyFont="1" applyFill="1" applyBorder="1" applyAlignment="1">
      <alignment/>
    </xf>
    <xf numFmtId="168" fontId="29" fillId="0" borderId="0" xfId="0" applyNumberFormat="1" applyFont="1" applyBorder="1" applyAlignment="1">
      <alignment/>
    </xf>
    <xf numFmtId="164" fontId="29" fillId="0" borderId="0" xfId="0" applyFont="1" applyBorder="1" applyAlignment="1">
      <alignment/>
    </xf>
    <xf numFmtId="174" fontId="27" fillId="0" borderId="5" xfId="0" applyNumberFormat="1" applyFont="1" applyBorder="1" applyAlignment="1">
      <alignment/>
    </xf>
    <xf numFmtId="164" fontId="30" fillId="0" borderId="0" xfId="0" applyFont="1" applyBorder="1" applyAlignment="1">
      <alignment wrapText="1"/>
    </xf>
    <xf numFmtId="173" fontId="27" fillId="0" borderId="0" xfId="0" applyNumberFormat="1" applyFont="1" applyBorder="1" applyAlignment="1">
      <alignment horizontal="center" vertical="center"/>
    </xf>
    <xf numFmtId="168" fontId="29" fillId="0" borderId="0" xfId="0" applyNumberFormat="1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68" fontId="29" fillId="0" borderId="6" xfId="0" applyNumberFormat="1" applyFont="1" applyBorder="1" applyAlignment="1">
      <alignment horizontal="center" vertical="center"/>
    </xf>
    <xf numFmtId="173" fontId="29" fillId="0" borderId="0" xfId="0" applyNumberFormat="1" applyFont="1" applyFill="1" applyAlignment="1">
      <alignment/>
    </xf>
    <xf numFmtId="168" fontId="29" fillId="0" borderId="0" xfId="0" applyNumberFormat="1" applyFont="1" applyAlignment="1">
      <alignment/>
    </xf>
    <xf numFmtId="164" fontId="31" fillId="0" borderId="3" xfId="0" applyFont="1" applyFill="1" applyBorder="1" applyAlignment="1">
      <alignment horizontal="left" wrapText="1"/>
    </xf>
    <xf numFmtId="173" fontId="20" fillId="0" borderId="3" xfId="0" applyNumberFormat="1" applyFont="1" applyFill="1" applyBorder="1" applyAlignment="1">
      <alignment horizontal="center" vertical="center"/>
    </xf>
    <xf numFmtId="168" fontId="32" fillId="0" borderId="3" xfId="0" applyNumberFormat="1" applyFont="1" applyFill="1" applyBorder="1" applyAlignment="1">
      <alignment horizontal="center" vertical="center"/>
    </xf>
    <xf numFmtId="173" fontId="33" fillId="0" borderId="3" xfId="0" applyNumberFormat="1" applyFont="1" applyFill="1" applyBorder="1" applyAlignment="1">
      <alignment horizontal="center" vertical="center"/>
    </xf>
    <xf numFmtId="168" fontId="33" fillId="0" borderId="3" xfId="0" applyNumberFormat="1" applyFont="1" applyFill="1" applyBorder="1" applyAlignment="1">
      <alignment horizontal="center" vertical="center"/>
    </xf>
    <xf numFmtId="167" fontId="33" fillId="0" borderId="3" xfId="0" applyNumberFormat="1" applyFont="1" applyFill="1" applyBorder="1" applyAlignment="1">
      <alignment horizontal="center" vertical="center"/>
    </xf>
    <xf numFmtId="168" fontId="34" fillId="0" borderId="4" xfId="0" applyNumberFormat="1" applyFont="1" applyFill="1" applyBorder="1" applyAlignment="1">
      <alignment horizontal="center" vertical="center"/>
    </xf>
    <xf numFmtId="164" fontId="35" fillId="0" borderId="0" xfId="0" applyFont="1" applyFill="1" applyBorder="1" applyAlignment="1">
      <alignment horizontal="left" vertical="center" wrapText="1"/>
    </xf>
    <xf numFmtId="173" fontId="20" fillId="0" borderId="0" xfId="0" applyNumberFormat="1" applyFont="1" applyFill="1" applyBorder="1" applyAlignment="1">
      <alignment horizontal="center" vertical="center"/>
    </xf>
    <xf numFmtId="168" fontId="20" fillId="0" borderId="0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168" fontId="32" fillId="0" borderId="6" xfId="0" applyNumberFormat="1" applyFont="1" applyFill="1" applyBorder="1" applyAlignment="1">
      <alignment horizontal="center" vertical="center"/>
    </xf>
    <xf numFmtId="164" fontId="35" fillId="0" borderId="0" xfId="0" applyFont="1" applyFill="1" applyBorder="1" applyAlignment="1">
      <alignment horizontal="left" wrapText="1"/>
    </xf>
    <xf numFmtId="168" fontId="32" fillId="0" borderId="0" xfId="0" applyNumberFormat="1" applyFont="1" applyFill="1" applyBorder="1" applyAlignment="1">
      <alignment horizontal="center" vertical="center"/>
    </xf>
    <xf numFmtId="167" fontId="36" fillId="0" borderId="0" xfId="0" applyNumberFormat="1" applyFont="1" applyFill="1" applyBorder="1" applyAlignment="1">
      <alignment horizontal="center" vertical="center"/>
    </xf>
    <xf numFmtId="173" fontId="36" fillId="0" borderId="0" xfId="0" applyNumberFormat="1" applyFont="1" applyFill="1" applyBorder="1" applyAlignment="1">
      <alignment horizontal="center" vertical="center"/>
    </xf>
    <xf numFmtId="168" fontId="37" fillId="0" borderId="6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left" wrapText="1"/>
    </xf>
    <xf numFmtId="173" fontId="30" fillId="0" borderId="6" xfId="0" applyNumberFormat="1" applyFont="1" applyBorder="1" applyAlignment="1">
      <alignment horizontal="center" vertical="center"/>
    </xf>
    <xf numFmtId="164" fontId="35" fillId="0" borderId="0" xfId="0" applyFont="1" applyFill="1" applyBorder="1" applyAlignment="1">
      <alignment horizontal="justify" wrapText="1"/>
    </xf>
    <xf numFmtId="173" fontId="27" fillId="0" borderId="0" xfId="0" applyNumberFormat="1" applyFont="1" applyAlignment="1">
      <alignment horizontal="center" vertical="center"/>
    </xf>
    <xf numFmtId="168" fontId="29" fillId="0" borderId="0" xfId="0" applyNumberFormat="1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4" fontId="31" fillId="0" borderId="0" xfId="0" applyFont="1" applyFill="1" applyBorder="1" applyAlignment="1">
      <alignment horizontal="left" wrapText="1"/>
    </xf>
    <xf numFmtId="174" fontId="30" fillId="0" borderId="7" xfId="0" applyNumberFormat="1" applyFont="1" applyBorder="1" applyAlignment="1">
      <alignment horizontal="center"/>
    </xf>
    <xf numFmtId="164" fontId="30" fillId="0" borderId="8" xfId="0" applyFont="1" applyBorder="1" applyAlignment="1">
      <alignment/>
    </xf>
    <xf numFmtId="173" fontId="30" fillId="0" borderId="8" xfId="0" applyNumberFormat="1" applyFont="1" applyBorder="1" applyAlignment="1">
      <alignment horizontal="center" vertical="center"/>
    </xf>
    <xf numFmtId="168" fontId="30" fillId="0" borderId="8" xfId="0" applyNumberFormat="1" applyFont="1" applyFill="1" applyBorder="1" applyAlignment="1">
      <alignment horizontal="center" vertical="center"/>
    </xf>
    <xf numFmtId="173" fontId="30" fillId="0" borderId="8" xfId="0" applyNumberFormat="1" applyFont="1" applyFill="1" applyBorder="1" applyAlignment="1">
      <alignment horizontal="center" vertical="center"/>
    </xf>
    <xf numFmtId="167" fontId="30" fillId="0" borderId="17" xfId="0" applyNumberFormat="1" applyFont="1" applyBorder="1" applyAlignment="1">
      <alignment horizontal="center" vertical="center"/>
    </xf>
    <xf numFmtId="167" fontId="30" fillId="0" borderId="8" xfId="0" applyNumberFormat="1" applyFont="1" applyBorder="1" applyAlignment="1">
      <alignment horizontal="center" vertical="center"/>
    </xf>
    <xf numFmtId="168" fontId="30" fillId="0" borderId="9" xfId="0" applyNumberFormat="1" applyFont="1" applyFill="1" applyBorder="1" applyAlignment="1">
      <alignment horizontal="center" vertical="center"/>
    </xf>
    <xf numFmtId="164" fontId="38" fillId="0" borderId="0" xfId="0" applyFont="1" applyFill="1" applyBorder="1" applyAlignment="1">
      <alignment horizontal="center" vertical="center"/>
    </xf>
    <xf numFmtId="164" fontId="30" fillId="0" borderId="0" xfId="0" applyFont="1" applyBorder="1" applyAlignment="1">
      <alignment horizontal="center"/>
    </xf>
    <xf numFmtId="174" fontId="35" fillId="11" borderId="7" xfId="0" applyNumberFormat="1" applyFont="1" applyFill="1" applyBorder="1" applyAlignment="1">
      <alignment horizontal="center"/>
    </xf>
    <xf numFmtId="164" fontId="35" fillId="11" borderId="8" xfId="0" applyFont="1" applyFill="1" applyBorder="1" applyAlignment="1">
      <alignment/>
    </xf>
    <xf numFmtId="173" fontId="30" fillId="11" borderId="8" xfId="0" applyNumberFormat="1" applyFont="1" applyFill="1" applyBorder="1" applyAlignment="1">
      <alignment horizontal="center" vertical="center"/>
    </xf>
    <xf numFmtId="168" fontId="30" fillId="11" borderId="8" xfId="0" applyNumberFormat="1" applyFont="1" applyFill="1" applyBorder="1" applyAlignment="1">
      <alignment horizontal="center" vertical="center"/>
    </xf>
    <xf numFmtId="167" fontId="30" fillId="11" borderId="8" xfId="0" applyNumberFormat="1" applyFont="1" applyFill="1" applyBorder="1" applyAlignment="1">
      <alignment horizontal="center" vertical="center"/>
    </xf>
    <xf numFmtId="168" fontId="30" fillId="11" borderId="9" xfId="0" applyNumberFormat="1" applyFont="1" applyFill="1" applyBorder="1" applyAlignment="1">
      <alignment horizontal="center" vertical="center"/>
    </xf>
    <xf numFmtId="173" fontId="29" fillId="11" borderId="0" xfId="0" applyNumberFormat="1" applyFont="1" applyFill="1" applyAlignment="1">
      <alignment/>
    </xf>
    <xf numFmtId="168" fontId="29" fillId="11" borderId="0" xfId="0" applyNumberFormat="1" applyFont="1" applyFill="1" applyAlignment="1">
      <alignment/>
    </xf>
    <xf numFmtId="168" fontId="35" fillId="11" borderId="0" xfId="0" applyNumberFormat="1" applyFont="1" applyFill="1" applyBorder="1" applyAlignment="1">
      <alignment horizontal="right"/>
    </xf>
    <xf numFmtId="174" fontId="35" fillId="0" borderId="7" xfId="0" applyNumberFormat="1" applyFont="1" applyFill="1" applyBorder="1" applyAlignment="1">
      <alignment horizontal="center"/>
    </xf>
    <xf numFmtId="164" fontId="35" fillId="0" borderId="8" xfId="0" applyFont="1" applyFill="1" applyBorder="1" applyAlignment="1">
      <alignment/>
    </xf>
    <xf numFmtId="167" fontId="30" fillId="0" borderId="8" xfId="0" applyNumberFormat="1" applyFont="1" applyFill="1" applyBorder="1" applyAlignment="1">
      <alignment horizontal="center" vertical="center"/>
    </xf>
    <xf numFmtId="168" fontId="29" fillId="0" borderId="0" xfId="0" applyNumberFormat="1" applyFont="1" applyFill="1" applyAlignment="1">
      <alignment/>
    </xf>
    <xf numFmtId="168" fontId="35" fillId="0" borderId="0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74" fontId="30" fillId="0" borderId="7" xfId="0" applyNumberFormat="1" applyFont="1" applyFill="1" applyBorder="1" applyAlignment="1">
      <alignment horizontal="center"/>
    </xf>
    <xf numFmtId="164" fontId="30" fillId="0" borderId="8" xfId="0" applyFont="1" applyFill="1" applyBorder="1" applyAlignment="1">
      <alignment vertical="center"/>
    </xf>
    <xf numFmtId="173" fontId="38" fillId="0" borderId="0" xfId="0" applyNumberFormat="1" applyFont="1" applyFill="1" applyBorder="1" applyAlignment="1">
      <alignment horizontal="center" vertical="center"/>
    </xf>
    <xf numFmtId="168" fontId="30" fillId="0" borderId="0" xfId="0" applyNumberFormat="1" applyFont="1" applyFill="1" applyBorder="1" applyAlignment="1">
      <alignment/>
    </xf>
    <xf numFmtId="174" fontId="30" fillId="8" borderId="7" xfId="0" applyNumberFormat="1" applyFont="1" applyFill="1" applyBorder="1" applyAlignment="1">
      <alignment horizontal="center"/>
    </xf>
    <xf numFmtId="164" fontId="30" fillId="11" borderId="8" xfId="0" applyFont="1" applyFill="1" applyBorder="1" applyAlignment="1">
      <alignment horizontal="right"/>
    </xf>
    <xf numFmtId="173" fontId="30" fillId="8" borderId="8" xfId="0" applyNumberFormat="1" applyFont="1" applyFill="1" applyBorder="1" applyAlignment="1">
      <alignment horizontal="center" vertical="center"/>
    </xf>
    <xf numFmtId="173" fontId="35" fillId="8" borderId="9" xfId="0" applyNumberFormat="1" applyFont="1" applyFill="1" applyBorder="1" applyAlignment="1">
      <alignment horizontal="center" vertical="center"/>
    </xf>
    <xf numFmtId="173" fontId="30" fillId="0" borderId="0" xfId="0" applyNumberFormat="1" applyFont="1" applyFill="1" applyBorder="1" applyAlignment="1">
      <alignment horizontal="center" vertical="center"/>
    </xf>
    <xf numFmtId="173" fontId="30" fillId="0" borderId="0" xfId="0" applyNumberFormat="1" applyFont="1" applyFill="1" applyAlignment="1">
      <alignment/>
    </xf>
    <xf numFmtId="173" fontId="30" fillId="0" borderId="0" xfId="0" applyNumberFormat="1" applyFont="1" applyAlignment="1">
      <alignment/>
    </xf>
    <xf numFmtId="168" fontId="35" fillId="11" borderId="0" xfId="0" applyNumberFormat="1" applyFont="1" applyFill="1" applyBorder="1" applyAlignment="1">
      <alignment/>
    </xf>
    <xf numFmtId="174" fontId="27" fillId="0" borderId="18" xfId="0" applyNumberFormat="1" applyFont="1" applyBorder="1" applyAlignment="1">
      <alignment horizontal="center"/>
    </xf>
    <xf numFmtId="164" fontId="27" fillId="0" borderId="8" xfId="0" applyFont="1" applyBorder="1" applyAlignment="1">
      <alignment horizontal="right"/>
    </xf>
    <xf numFmtId="173" fontId="27" fillId="0" borderId="8" xfId="0" applyNumberFormat="1" applyFont="1" applyBorder="1" applyAlignment="1">
      <alignment horizontal="center" vertical="center"/>
    </xf>
    <xf numFmtId="168" fontId="29" fillId="0" borderId="8" xfId="0" applyNumberFormat="1" applyFont="1" applyFill="1" applyBorder="1" applyAlignment="1">
      <alignment horizontal="center" vertical="center"/>
    </xf>
    <xf numFmtId="173" fontId="29" fillId="0" borderId="8" xfId="0" applyNumberFormat="1" applyFont="1" applyFill="1" applyBorder="1" applyAlignment="1">
      <alignment horizontal="center" vertical="center"/>
    </xf>
    <xf numFmtId="167" fontId="27" fillId="0" borderId="8" xfId="0" applyNumberFormat="1" applyFont="1" applyBorder="1" applyAlignment="1">
      <alignment horizontal="center" vertical="center"/>
    </xf>
    <xf numFmtId="168" fontId="39" fillId="0" borderId="9" xfId="0" applyNumberFormat="1" applyFont="1" applyFill="1" applyBorder="1" applyAlignment="1">
      <alignment horizontal="center" vertical="center"/>
    </xf>
    <xf numFmtId="175" fontId="27" fillId="0" borderId="0" xfId="0" applyNumberFormat="1" applyFont="1" applyFill="1" applyBorder="1" applyAlignment="1">
      <alignment horizontal="center" vertical="center"/>
    </xf>
    <xf numFmtId="167" fontId="30" fillId="0" borderId="0" xfId="0" applyNumberFormat="1" applyFont="1" applyFill="1" applyAlignment="1">
      <alignment/>
    </xf>
    <xf numFmtId="175" fontId="29" fillId="0" borderId="0" xfId="0" applyNumberFormat="1" applyFont="1" applyBorder="1" applyAlignment="1">
      <alignment/>
    </xf>
    <xf numFmtId="174" fontId="27" fillId="0" borderId="2" xfId="0" applyNumberFormat="1" applyFont="1" applyBorder="1" applyAlignment="1">
      <alignment horizontal="center"/>
    </xf>
    <xf numFmtId="164" fontId="29" fillId="0" borderId="3" xfId="0" applyFont="1" applyBorder="1" applyAlignment="1">
      <alignment/>
    </xf>
    <xf numFmtId="164" fontId="30" fillId="0" borderId="0" xfId="0" applyFont="1" applyAlignment="1">
      <alignment horizontal="center"/>
    </xf>
    <xf numFmtId="174" fontId="12" fillId="0" borderId="5" xfId="0" applyNumberFormat="1" applyFont="1" applyBorder="1" applyAlignment="1">
      <alignment/>
    </xf>
    <xf numFmtId="164" fontId="13" fillId="0" borderId="0" xfId="0" applyFont="1" applyAlignment="1">
      <alignment horizontal="center"/>
    </xf>
    <xf numFmtId="173" fontId="12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73" fontId="12" fillId="0" borderId="0" xfId="0" applyNumberFormat="1" applyFont="1" applyFill="1" applyAlignment="1">
      <alignment horizontal="center" vertical="center"/>
    </xf>
    <xf numFmtId="164" fontId="29" fillId="0" borderId="0" xfId="0" applyFont="1" applyAlignment="1">
      <alignment horizontal="center"/>
    </xf>
    <xf numFmtId="173" fontId="30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12" fillId="0" borderId="14" xfId="0" applyNumberFormat="1" applyFont="1" applyBorder="1" applyAlignment="1">
      <alignment/>
    </xf>
    <xf numFmtId="164" fontId="13" fillId="0" borderId="15" xfId="0" applyFont="1" applyBorder="1" applyAlignment="1">
      <alignment horizontal="center"/>
    </xf>
    <xf numFmtId="173" fontId="12" fillId="0" borderId="15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168" fontId="12" fillId="0" borderId="15" xfId="0" applyNumberFormat="1" applyFon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173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Vírgula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36"/>
  <sheetViews>
    <sheetView tabSelected="1" zoomScale="110" zoomScaleNormal="110" workbookViewId="0" topLeftCell="A1">
      <pane ySplit="9" topLeftCell="A10" activePane="bottomLeft" state="frozen"/>
      <selection pane="topLeft" activeCell="A1" sqref="A1"/>
      <selection pane="bottomLeft" activeCell="G82" sqref="G82"/>
    </sheetView>
  </sheetViews>
  <sheetFormatPr defaultColWidth="10.28125" defaultRowHeight="12.75"/>
  <cols>
    <col min="1" max="1" width="12.7109375" style="1" customWidth="1"/>
    <col min="2" max="2" width="80.7109375" style="2" customWidth="1"/>
    <col min="3" max="3" width="10.140625" style="3" customWidth="1"/>
    <col min="4" max="4" width="12.57421875" style="4" customWidth="1"/>
    <col min="5" max="5" width="12.140625" style="5" customWidth="1"/>
    <col min="6" max="6" width="12.7109375" style="5" customWidth="1"/>
    <col min="7" max="7" width="11.421875" style="5" customWidth="1"/>
    <col min="8" max="8" width="22.00390625" style="5" customWidth="1"/>
    <col min="9" max="9" width="11.28125" style="5" customWidth="1"/>
    <col min="10" max="212" width="11.28125" style="6" customWidth="1"/>
    <col min="213" max="225" width="11.28125" style="7" customWidth="1"/>
    <col min="226" max="16384" width="11.28125" style="0" customWidth="1"/>
  </cols>
  <sheetData>
    <row r="1" spans="1:231" s="15" customFormat="1" ht="15.75">
      <c r="A1" s="8"/>
      <c r="B1" s="9" t="s">
        <v>0</v>
      </c>
      <c r="C1" s="10"/>
      <c r="D1" s="11"/>
      <c r="E1" s="12"/>
      <c r="F1" s="12"/>
      <c r="G1" s="12"/>
      <c r="H1" s="13"/>
      <c r="I1" s="14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</row>
    <row r="2" spans="1:231" s="15" customFormat="1" ht="15.75">
      <c r="A2" s="17"/>
      <c r="B2" s="18" t="s">
        <v>1</v>
      </c>
      <c r="C2" s="19"/>
      <c r="D2" s="20"/>
      <c r="E2" s="21"/>
      <c r="F2" s="21"/>
      <c r="G2" s="22"/>
      <c r="H2" s="23"/>
      <c r="I2" s="14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</row>
    <row r="3" spans="1:231" s="15" customFormat="1" ht="15.75">
      <c r="A3" s="17"/>
      <c r="B3" s="24" t="s">
        <v>2</v>
      </c>
      <c r="C3" s="19"/>
      <c r="D3" s="20"/>
      <c r="E3" s="21"/>
      <c r="F3" s="21"/>
      <c r="G3" s="22"/>
      <c r="H3" s="23"/>
      <c r="I3" s="14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</row>
    <row r="4" spans="1:231" s="15" customFormat="1" ht="15.75">
      <c r="A4" s="17"/>
      <c r="B4" s="24" t="s">
        <v>3</v>
      </c>
      <c r="C4" s="19"/>
      <c r="D4" s="20"/>
      <c r="E4" s="21"/>
      <c r="F4" s="21"/>
      <c r="G4" s="22"/>
      <c r="H4" s="23"/>
      <c r="I4" s="14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</row>
    <row r="5" spans="1:231" s="15" customFormat="1" ht="15.75">
      <c r="A5" s="17"/>
      <c r="B5" s="24"/>
      <c r="C5" s="25"/>
      <c r="D5" s="26"/>
      <c r="E5" s="27"/>
      <c r="F5" s="27"/>
      <c r="G5" s="21"/>
      <c r="H5" s="28"/>
      <c r="I5" s="14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</row>
    <row r="6" spans="1:231" s="15" customFormat="1" ht="15.75">
      <c r="A6" s="17"/>
      <c r="B6" s="29" t="s">
        <v>4</v>
      </c>
      <c r="C6" s="19"/>
      <c r="D6" s="30"/>
      <c r="E6" s="22"/>
      <c r="F6" s="22"/>
      <c r="G6" s="21"/>
      <c r="H6" s="28"/>
      <c r="I6" s="14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</row>
    <row r="7" spans="1:231" s="15" customFormat="1" ht="16.5">
      <c r="A7" s="17"/>
      <c r="B7" s="24" t="s">
        <v>5</v>
      </c>
      <c r="C7" s="31" t="s">
        <v>6</v>
      </c>
      <c r="D7" s="31"/>
      <c r="E7" s="31"/>
      <c r="F7" s="31"/>
      <c r="G7" s="31"/>
      <c r="H7" s="28"/>
      <c r="I7" s="14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</row>
    <row r="8" spans="1:231" s="15" customFormat="1" ht="15.75">
      <c r="A8" s="17"/>
      <c r="B8" s="24" t="s">
        <v>7</v>
      </c>
      <c r="C8" s="19"/>
      <c r="D8" s="30"/>
      <c r="E8" s="21"/>
      <c r="F8" s="21"/>
      <c r="G8" s="22"/>
      <c r="H8" s="28"/>
      <c r="I8" s="14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</row>
    <row r="9" spans="1:231" s="15" customFormat="1" ht="15.75">
      <c r="A9" s="32" t="s">
        <v>8</v>
      </c>
      <c r="B9" s="33" t="s">
        <v>9</v>
      </c>
      <c r="C9" s="34" t="s">
        <v>10</v>
      </c>
      <c r="D9" s="35" t="s">
        <v>11</v>
      </c>
      <c r="E9" s="36" t="s">
        <v>12</v>
      </c>
      <c r="F9" s="36" t="s">
        <v>13</v>
      </c>
      <c r="G9" s="36" t="s">
        <v>14</v>
      </c>
      <c r="H9" s="37" t="s">
        <v>15</v>
      </c>
      <c r="I9" s="14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</row>
    <row r="10" spans="1:231" s="46" customFormat="1" ht="16.5">
      <c r="A10" s="38" t="s">
        <v>16</v>
      </c>
      <c r="B10" s="39" t="s">
        <v>17</v>
      </c>
      <c r="C10" s="40"/>
      <c r="D10" s="41"/>
      <c r="E10" s="42"/>
      <c r="F10" s="42"/>
      <c r="G10" s="43"/>
      <c r="H10" s="44">
        <f>SUM(H11:H84)</f>
        <v>573217.9751999998</v>
      </c>
      <c r="I10" s="45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</row>
    <row r="11" spans="1:223" s="56" customFormat="1" ht="15.75">
      <c r="A11" s="48" t="s">
        <v>18</v>
      </c>
      <c r="B11" s="49" t="s">
        <v>19</v>
      </c>
      <c r="C11" s="50" t="s">
        <v>20</v>
      </c>
      <c r="D11" s="51">
        <v>297.26</v>
      </c>
      <c r="E11" s="51">
        <v>9.41</v>
      </c>
      <c r="F11" s="52">
        <v>14.14</v>
      </c>
      <c r="G11" s="53">
        <v>7</v>
      </c>
      <c r="H11" s="54">
        <f aca="true" t="shared" si="0" ref="H11:H83">D11*(E11+F11+G11)</f>
        <v>9081.293</v>
      </c>
      <c r="I11" s="55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</row>
    <row r="12" spans="1:223" s="56" customFormat="1" ht="15.75">
      <c r="A12" s="48" t="s">
        <v>21</v>
      </c>
      <c r="B12" s="58" t="s">
        <v>22</v>
      </c>
      <c r="C12" s="50" t="s">
        <v>23</v>
      </c>
      <c r="D12" s="51">
        <v>336.8</v>
      </c>
      <c r="E12" s="51">
        <v>6.43</v>
      </c>
      <c r="F12" s="52">
        <v>10.37</v>
      </c>
      <c r="G12" s="53">
        <v>4.99</v>
      </c>
      <c r="H12" s="54">
        <f t="shared" si="0"/>
        <v>7338.872</v>
      </c>
      <c r="I12" s="55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</row>
    <row r="13" spans="1:223" s="56" customFormat="1" ht="15.75">
      <c r="A13" s="48" t="s">
        <v>24</v>
      </c>
      <c r="B13" s="59" t="s">
        <v>25</v>
      </c>
      <c r="C13" s="50" t="s">
        <v>20</v>
      </c>
      <c r="D13" s="51">
        <v>8.98</v>
      </c>
      <c r="E13" s="51">
        <v>62.76</v>
      </c>
      <c r="F13" s="52"/>
      <c r="G13" s="53">
        <v>18.64</v>
      </c>
      <c r="H13" s="54">
        <f t="shared" si="0"/>
        <v>730.9720000000001</v>
      </c>
      <c r="I13" s="55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</row>
    <row r="14" spans="1:223" s="56" customFormat="1" ht="15.75">
      <c r="A14" s="48" t="s">
        <v>26</v>
      </c>
      <c r="B14" s="59" t="s">
        <v>27</v>
      </c>
      <c r="C14" s="50" t="s">
        <v>28</v>
      </c>
      <c r="D14" s="51">
        <v>29.92</v>
      </c>
      <c r="E14" s="51">
        <v>6.27</v>
      </c>
      <c r="F14" s="52"/>
      <c r="G14" s="53">
        <v>1.86</v>
      </c>
      <c r="H14" s="54">
        <f t="shared" si="0"/>
        <v>243.2496</v>
      </c>
      <c r="I14" s="55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</row>
    <row r="15" spans="1:223" s="56" customFormat="1" ht="15.75">
      <c r="A15" s="48" t="s">
        <v>29</v>
      </c>
      <c r="B15" s="59" t="s">
        <v>30</v>
      </c>
      <c r="C15" s="50" t="s">
        <v>28</v>
      </c>
      <c r="D15" s="51">
        <v>29.92</v>
      </c>
      <c r="E15" s="51">
        <v>2.35</v>
      </c>
      <c r="F15" s="52">
        <v>4.23</v>
      </c>
      <c r="G15" s="53">
        <v>1.9500000000000002</v>
      </c>
      <c r="H15" s="54">
        <f t="shared" si="0"/>
        <v>255.21760000000006</v>
      </c>
      <c r="I15" s="55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</row>
    <row r="16" spans="1:223" s="56" customFormat="1" ht="15.75">
      <c r="A16" s="48" t="s">
        <v>31</v>
      </c>
      <c r="B16" s="59" t="s">
        <v>32</v>
      </c>
      <c r="C16" s="50" t="s">
        <v>23</v>
      </c>
      <c r="D16" s="51">
        <v>171.5</v>
      </c>
      <c r="E16" s="51">
        <v>34.86</v>
      </c>
      <c r="F16" s="52">
        <v>22.04</v>
      </c>
      <c r="G16" s="53">
        <v>16.9</v>
      </c>
      <c r="H16" s="54">
        <f t="shared" si="0"/>
        <v>12656.699999999999</v>
      </c>
      <c r="I16" s="55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</row>
    <row r="17" spans="1:223" s="56" customFormat="1" ht="30">
      <c r="A17" s="48" t="s">
        <v>33</v>
      </c>
      <c r="B17" s="60" t="s">
        <v>34</v>
      </c>
      <c r="C17" s="61" t="s">
        <v>35</v>
      </c>
      <c r="D17" s="51">
        <v>4</v>
      </c>
      <c r="E17" s="51">
        <v>60.65</v>
      </c>
      <c r="F17" s="52">
        <v>470.92</v>
      </c>
      <c r="G17" s="53">
        <v>154.15</v>
      </c>
      <c r="H17" s="54">
        <f t="shared" si="0"/>
        <v>2742.88</v>
      </c>
      <c r="I17" s="55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</row>
    <row r="18" spans="1:223" s="56" customFormat="1" ht="15.75">
      <c r="A18" s="48" t="s">
        <v>36</v>
      </c>
      <c r="B18" s="62" t="s">
        <v>37</v>
      </c>
      <c r="C18" s="50" t="s">
        <v>38</v>
      </c>
      <c r="D18" s="51">
        <v>505.4</v>
      </c>
      <c r="E18" s="51">
        <v>3.58</v>
      </c>
      <c r="F18" s="52">
        <v>4.96</v>
      </c>
      <c r="G18" s="53">
        <v>2.5300000000000002</v>
      </c>
      <c r="H18" s="54">
        <f t="shared" si="0"/>
        <v>5594.778</v>
      </c>
      <c r="I18" s="55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</row>
    <row r="19" spans="1:223" s="56" customFormat="1" ht="15.75">
      <c r="A19" s="48" t="s">
        <v>39</v>
      </c>
      <c r="B19" s="62" t="s">
        <v>40</v>
      </c>
      <c r="C19" s="50" t="s">
        <v>20</v>
      </c>
      <c r="D19" s="51">
        <v>8.98</v>
      </c>
      <c r="E19" s="51">
        <v>56.7</v>
      </c>
      <c r="F19" s="52">
        <v>261.07</v>
      </c>
      <c r="G19" s="53">
        <v>94.41</v>
      </c>
      <c r="H19" s="54">
        <f t="shared" si="0"/>
        <v>3701.3763999999996</v>
      </c>
      <c r="I19" s="55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</row>
    <row r="20" spans="1:223" s="56" customFormat="1" ht="15.75">
      <c r="A20" s="48" t="s">
        <v>41</v>
      </c>
      <c r="B20" s="49" t="s">
        <v>42</v>
      </c>
      <c r="C20" s="50" t="s">
        <v>28</v>
      </c>
      <c r="D20" s="51">
        <v>74.8</v>
      </c>
      <c r="E20" s="51">
        <v>87.51</v>
      </c>
      <c r="F20" s="52">
        <v>65.52</v>
      </c>
      <c r="G20" s="53">
        <v>45.46</v>
      </c>
      <c r="H20" s="54">
        <f t="shared" si="0"/>
        <v>14847.052</v>
      </c>
      <c r="I20" s="55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</row>
    <row r="21" spans="1:223" s="56" customFormat="1" ht="30">
      <c r="A21" s="48" t="s">
        <v>43</v>
      </c>
      <c r="B21" s="60" t="s">
        <v>44</v>
      </c>
      <c r="C21" s="50" t="s">
        <v>28</v>
      </c>
      <c r="D21" s="51">
        <v>2</v>
      </c>
      <c r="E21" s="51">
        <v>68.22</v>
      </c>
      <c r="F21" s="52">
        <v>314.03</v>
      </c>
      <c r="G21" s="53">
        <v>110.85</v>
      </c>
      <c r="H21" s="54">
        <f t="shared" si="0"/>
        <v>986.2</v>
      </c>
      <c r="I21" s="55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</row>
    <row r="22" spans="1:223" s="56" customFormat="1" ht="42.75">
      <c r="A22" s="48" t="s">
        <v>45</v>
      </c>
      <c r="B22" s="60" t="s">
        <v>46</v>
      </c>
      <c r="C22" s="50" t="s">
        <v>28</v>
      </c>
      <c r="D22" s="51">
        <v>594.52</v>
      </c>
      <c r="E22" s="51">
        <v>0.12</v>
      </c>
      <c r="F22" s="52">
        <v>2.17</v>
      </c>
      <c r="G22" s="53">
        <v>0.66</v>
      </c>
      <c r="H22" s="54">
        <f t="shared" si="0"/>
        <v>1753.834</v>
      </c>
      <c r="I22" s="55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</row>
    <row r="23" spans="1:223" s="56" customFormat="1" ht="15.75">
      <c r="A23" s="48" t="s">
        <v>47</v>
      </c>
      <c r="B23" s="59" t="s">
        <v>48</v>
      </c>
      <c r="C23" s="50" t="s">
        <v>28</v>
      </c>
      <c r="D23" s="51">
        <v>207.88</v>
      </c>
      <c r="E23" s="51">
        <v>46.48</v>
      </c>
      <c r="F23" s="52">
        <v>42.19</v>
      </c>
      <c r="G23" s="53">
        <v>26.34</v>
      </c>
      <c r="H23" s="54">
        <f t="shared" si="0"/>
        <v>23908.278799999996</v>
      </c>
      <c r="I23" s="55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</row>
    <row r="24" spans="1:223" s="56" customFormat="1" ht="15.75">
      <c r="A24" s="48" t="s">
        <v>49</v>
      </c>
      <c r="B24" s="62" t="s">
        <v>37</v>
      </c>
      <c r="C24" s="50" t="s">
        <v>38</v>
      </c>
      <c r="D24" s="51">
        <v>858.15</v>
      </c>
      <c r="E24" s="51">
        <v>3.58</v>
      </c>
      <c r="F24" s="52">
        <v>4.96</v>
      </c>
      <c r="G24" s="53">
        <v>2.5300000000000002</v>
      </c>
      <c r="H24" s="54">
        <f t="shared" si="0"/>
        <v>9499.7205</v>
      </c>
      <c r="I24" s="55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</row>
    <row r="25" spans="1:223" s="56" customFormat="1" ht="15.75">
      <c r="A25" s="48" t="s">
        <v>50</v>
      </c>
      <c r="B25" s="62" t="s">
        <v>51</v>
      </c>
      <c r="C25" s="50" t="s">
        <v>20</v>
      </c>
      <c r="D25" s="51">
        <v>17.85</v>
      </c>
      <c r="E25" s="51">
        <v>56.7</v>
      </c>
      <c r="F25" s="52">
        <v>261.07</v>
      </c>
      <c r="G25" s="53">
        <v>94.41</v>
      </c>
      <c r="H25" s="54">
        <f t="shared" si="0"/>
        <v>7357.413</v>
      </c>
      <c r="I25" s="55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</row>
    <row r="26" spans="1:223" s="56" customFormat="1" ht="15.75">
      <c r="A26" s="48" t="s">
        <v>52</v>
      </c>
      <c r="B26" s="59" t="s">
        <v>53</v>
      </c>
      <c r="C26" s="50" t="s">
        <v>28</v>
      </c>
      <c r="D26" s="51">
        <v>321.3</v>
      </c>
      <c r="E26" s="51">
        <v>32.03</v>
      </c>
      <c r="F26" s="52">
        <v>83.32</v>
      </c>
      <c r="G26" s="53">
        <v>34.27</v>
      </c>
      <c r="H26" s="54">
        <f t="shared" si="0"/>
        <v>48072.906</v>
      </c>
      <c r="I26" s="55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</row>
    <row r="27" spans="1:223" s="56" customFormat="1" ht="15.75">
      <c r="A27" s="48" t="s">
        <v>54</v>
      </c>
      <c r="B27" s="59" t="s">
        <v>55</v>
      </c>
      <c r="C27" s="50" t="s">
        <v>23</v>
      </c>
      <c r="D27" s="51">
        <v>70.8</v>
      </c>
      <c r="E27" s="51">
        <v>15.57</v>
      </c>
      <c r="F27" s="52">
        <v>14.21</v>
      </c>
      <c r="G27" s="53">
        <v>8.84</v>
      </c>
      <c r="H27" s="54">
        <f t="shared" si="0"/>
        <v>2734.2960000000003</v>
      </c>
      <c r="I27" s="55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</row>
    <row r="28" spans="1:223" s="56" customFormat="1" ht="15.75">
      <c r="A28" s="48" t="s">
        <v>56</v>
      </c>
      <c r="B28" s="59" t="s">
        <v>57</v>
      </c>
      <c r="C28" s="50" t="s">
        <v>28</v>
      </c>
      <c r="D28" s="51">
        <v>412.15</v>
      </c>
      <c r="E28" s="51">
        <v>28.57</v>
      </c>
      <c r="F28" s="52">
        <v>31.79</v>
      </c>
      <c r="G28" s="53">
        <v>17.93</v>
      </c>
      <c r="H28" s="54">
        <f t="shared" si="0"/>
        <v>32267.223499999996</v>
      </c>
      <c r="I28" s="55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</row>
    <row r="29" spans="1:223" s="56" customFormat="1" ht="30">
      <c r="A29" s="48" t="s">
        <v>58</v>
      </c>
      <c r="B29" s="59" t="s">
        <v>59</v>
      </c>
      <c r="C29" s="50" t="s">
        <v>20</v>
      </c>
      <c r="D29" s="51">
        <v>2</v>
      </c>
      <c r="E29" s="51">
        <v>72.74</v>
      </c>
      <c r="F29" s="52"/>
      <c r="G29" s="53">
        <v>21.61</v>
      </c>
      <c r="H29" s="54">
        <f t="shared" si="0"/>
        <v>188.7</v>
      </c>
      <c r="I29" s="55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</row>
    <row r="30" spans="1:223" s="56" customFormat="1" ht="42.75">
      <c r="A30" s="48" t="s">
        <v>60</v>
      </c>
      <c r="B30" s="63" t="s">
        <v>61</v>
      </c>
      <c r="C30" s="50" t="s">
        <v>20</v>
      </c>
      <c r="D30" s="64">
        <v>15</v>
      </c>
      <c r="E30" s="51">
        <v>8.91</v>
      </c>
      <c r="F30" s="52">
        <v>79.82</v>
      </c>
      <c r="G30" s="53">
        <v>25.73</v>
      </c>
      <c r="H30" s="54">
        <f t="shared" si="0"/>
        <v>1716.8999999999999</v>
      </c>
      <c r="I30" s="55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</row>
    <row r="31" spans="1:223" s="56" customFormat="1" ht="15.75">
      <c r="A31" s="48" t="s">
        <v>62</v>
      </c>
      <c r="B31" s="58" t="s">
        <v>63</v>
      </c>
      <c r="C31" s="50" t="s">
        <v>64</v>
      </c>
      <c r="D31" s="51">
        <v>4</v>
      </c>
      <c r="E31" s="51">
        <v>49</v>
      </c>
      <c r="F31" s="52">
        <v>1728.64</v>
      </c>
      <c r="G31" s="53">
        <v>528.13</v>
      </c>
      <c r="H31" s="54">
        <f t="shared" si="0"/>
        <v>9223.08</v>
      </c>
      <c r="I31" s="55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</row>
    <row r="32" spans="1:223" s="56" customFormat="1" ht="15.75">
      <c r="A32" s="48" t="s">
        <v>65</v>
      </c>
      <c r="B32" s="65" t="s">
        <v>66</v>
      </c>
      <c r="C32" s="50" t="s">
        <v>64</v>
      </c>
      <c r="D32" s="51">
        <v>4</v>
      </c>
      <c r="E32" s="51">
        <v>49</v>
      </c>
      <c r="F32" s="52">
        <v>1656.07</v>
      </c>
      <c r="G32" s="53">
        <v>506.57</v>
      </c>
      <c r="H32" s="54">
        <f t="shared" si="0"/>
        <v>8846.56</v>
      </c>
      <c r="I32" s="55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</row>
    <row r="33" spans="1:223" s="56" customFormat="1" ht="15.75">
      <c r="A33" s="66" t="s">
        <v>67</v>
      </c>
      <c r="B33" s="58" t="s">
        <v>68</v>
      </c>
      <c r="C33" s="67" t="s">
        <v>10</v>
      </c>
      <c r="D33" s="68">
        <v>1</v>
      </c>
      <c r="E33" s="68">
        <v>98.5</v>
      </c>
      <c r="F33" s="68">
        <v>415.2</v>
      </c>
      <c r="G33" s="69">
        <v>152.62</v>
      </c>
      <c r="H33" s="70">
        <f t="shared" si="0"/>
        <v>666.32</v>
      </c>
      <c r="I33" s="55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</row>
    <row r="34" spans="1:223" s="56" customFormat="1" ht="29.25">
      <c r="A34" s="48" t="s">
        <v>69</v>
      </c>
      <c r="B34" s="71" t="s">
        <v>70</v>
      </c>
      <c r="C34" s="50" t="s">
        <v>28</v>
      </c>
      <c r="D34" s="51">
        <v>381.15</v>
      </c>
      <c r="E34" s="51">
        <v>46.48</v>
      </c>
      <c r="F34" s="52">
        <v>76.34</v>
      </c>
      <c r="G34" s="53">
        <v>36.49</v>
      </c>
      <c r="H34" s="54">
        <f t="shared" si="0"/>
        <v>60721.006499999996</v>
      </c>
      <c r="I34" s="55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</row>
    <row r="35" spans="1:223" s="56" customFormat="1" ht="30">
      <c r="A35" s="48" t="s">
        <v>71</v>
      </c>
      <c r="B35" s="59" t="s">
        <v>72</v>
      </c>
      <c r="C35" s="50" t="s">
        <v>38</v>
      </c>
      <c r="D35" s="51">
        <v>410</v>
      </c>
      <c r="E35" s="51">
        <v>16.88</v>
      </c>
      <c r="F35" s="52"/>
      <c r="G35" s="53">
        <v>5.01</v>
      </c>
      <c r="H35" s="54">
        <f t="shared" si="0"/>
        <v>8974.9</v>
      </c>
      <c r="I35" s="55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</row>
    <row r="36" spans="1:223" s="56" customFormat="1" ht="15.75">
      <c r="A36" s="48" t="s">
        <v>73</v>
      </c>
      <c r="B36" s="58" t="s">
        <v>74</v>
      </c>
      <c r="C36" s="50" t="s">
        <v>28</v>
      </c>
      <c r="D36" s="51">
        <v>411.64</v>
      </c>
      <c r="E36" s="51">
        <v>17.88</v>
      </c>
      <c r="F36" s="52">
        <v>19.2</v>
      </c>
      <c r="G36" s="53">
        <v>11.01</v>
      </c>
      <c r="H36" s="54">
        <f t="shared" si="0"/>
        <v>19795.7676</v>
      </c>
      <c r="I36" s="55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</row>
    <row r="37" spans="1:223" s="56" customFormat="1" ht="15.75">
      <c r="A37" s="48" t="s">
        <v>75</v>
      </c>
      <c r="B37" s="72" t="s">
        <v>76</v>
      </c>
      <c r="C37" s="50" t="s">
        <v>23</v>
      </c>
      <c r="D37" s="51">
        <v>60</v>
      </c>
      <c r="E37" s="51">
        <v>12.67</v>
      </c>
      <c r="F37" s="52">
        <v>3.32</v>
      </c>
      <c r="G37" s="53">
        <v>4.75</v>
      </c>
      <c r="H37" s="54">
        <f t="shared" si="0"/>
        <v>1244.4</v>
      </c>
      <c r="I37" s="55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</row>
    <row r="38" spans="1:223" s="56" customFormat="1" ht="15.75">
      <c r="A38" s="48" t="s">
        <v>77</v>
      </c>
      <c r="B38" s="73" t="s">
        <v>78</v>
      </c>
      <c r="C38" s="50" t="s">
        <v>64</v>
      </c>
      <c r="D38" s="51">
        <v>28</v>
      </c>
      <c r="E38" s="51">
        <v>18.1</v>
      </c>
      <c r="F38" s="52">
        <v>13.19</v>
      </c>
      <c r="G38" s="53">
        <v>9.29</v>
      </c>
      <c r="H38" s="54">
        <f t="shared" si="0"/>
        <v>1136.24</v>
      </c>
      <c r="I38" s="55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</row>
    <row r="39" spans="1:223" s="56" customFormat="1" ht="15.75">
      <c r="A39" s="48" t="s">
        <v>79</v>
      </c>
      <c r="B39" s="72" t="s">
        <v>80</v>
      </c>
      <c r="C39" s="50" t="s">
        <v>64</v>
      </c>
      <c r="D39" s="51">
        <v>5</v>
      </c>
      <c r="E39" s="51">
        <v>22.09</v>
      </c>
      <c r="F39" s="52">
        <v>58.03</v>
      </c>
      <c r="G39" s="53">
        <v>23.8</v>
      </c>
      <c r="H39" s="54">
        <f t="shared" si="0"/>
        <v>519.6</v>
      </c>
      <c r="I39" s="55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</row>
    <row r="40" spans="1:223" s="56" customFormat="1" ht="15.75">
      <c r="A40" s="48" t="s">
        <v>81</v>
      </c>
      <c r="B40" s="58" t="s">
        <v>82</v>
      </c>
      <c r="C40" s="50" t="s">
        <v>64</v>
      </c>
      <c r="D40" s="51">
        <v>2</v>
      </c>
      <c r="E40" s="51">
        <v>34.4</v>
      </c>
      <c r="F40" s="52">
        <v>96.27</v>
      </c>
      <c r="G40" s="53">
        <v>38.82</v>
      </c>
      <c r="H40" s="54">
        <f t="shared" si="0"/>
        <v>338.97999999999996</v>
      </c>
      <c r="I40" s="55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</row>
    <row r="41" spans="1:223" s="56" customFormat="1" ht="15.75">
      <c r="A41" s="48" t="s">
        <v>83</v>
      </c>
      <c r="B41" s="74" t="s">
        <v>84</v>
      </c>
      <c r="C41" s="50" t="s">
        <v>64</v>
      </c>
      <c r="D41" s="51">
        <v>8</v>
      </c>
      <c r="E41" s="51">
        <v>72.43</v>
      </c>
      <c r="F41" s="52">
        <v>195.43</v>
      </c>
      <c r="G41" s="53">
        <v>79.58</v>
      </c>
      <c r="H41" s="54">
        <f t="shared" si="0"/>
        <v>2779.52</v>
      </c>
      <c r="I41" s="55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</row>
    <row r="42" spans="1:223" s="56" customFormat="1" ht="15.75">
      <c r="A42" s="48" t="s">
        <v>85</v>
      </c>
      <c r="B42" s="71" t="s">
        <v>86</v>
      </c>
      <c r="C42" s="50" t="s">
        <v>23</v>
      </c>
      <c r="D42" s="51">
        <v>26</v>
      </c>
      <c r="E42" s="51">
        <v>28.97</v>
      </c>
      <c r="F42" s="52">
        <v>10.01</v>
      </c>
      <c r="G42" s="53">
        <v>11.58</v>
      </c>
      <c r="H42" s="54">
        <f t="shared" si="0"/>
        <v>1314.56</v>
      </c>
      <c r="I42" s="55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</row>
    <row r="43" spans="1:223" s="56" customFormat="1" ht="15.75">
      <c r="A43" s="48" t="s">
        <v>87</v>
      </c>
      <c r="B43" s="59" t="s">
        <v>88</v>
      </c>
      <c r="C43" s="50" t="s">
        <v>23</v>
      </c>
      <c r="D43" s="51">
        <v>60</v>
      </c>
      <c r="E43" s="51">
        <v>36.21</v>
      </c>
      <c r="F43" s="52">
        <v>15.73</v>
      </c>
      <c r="G43" s="53">
        <v>15.43</v>
      </c>
      <c r="H43" s="54">
        <f t="shared" si="0"/>
        <v>4042.2000000000003</v>
      </c>
      <c r="I43" s="55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</row>
    <row r="44" spans="1:223" s="56" customFormat="1" ht="30">
      <c r="A44" s="48" t="s">
        <v>89</v>
      </c>
      <c r="B44" s="58" t="s">
        <v>90</v>
      </c>
      <c r="C44" s="50" t="s">
        <v>64</v>
      </c>
      <c r="D44" s="51">
        <v>5</v>
      </c>
      <c r="E44" s="51">
        <v>14.48</v>
      </c>
      <c r="F44" s="52">
        <v>61.34</v>
      </c>
      <c r="G44" s="53">
        <v>22.52</v>
      </c>
      <c r="H44" s="54">
        <f t="shared" si="0"/>
        <v>491.70000000000005</v>
      </c>
      <c r="I44" s="55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</row>
    <row r="45" spans="1:223" s="56" customFormat="1" ht="15.75">
      <c r="A45" s="48" t="s">
        <v>91</v>
      </c>
      <c r="B45" s="49" t="s">
        <v>92</v>
      </c>
      <c r="C45" s="50" t="s">
        <v>23</v>
      </c>
      <c r="D45" s="51">
        <v>24</v>
      </c>
      <c r="E45" s="51">
        <v>28.97</v>
      </c>
      <c r="F45" s="52">
        <v>12.27</v>
      </c>
      <c r="G45" s="53">
        <v>12.25</v>
      </c>
      <c r="H45" s="54">
        <f t="shared" si="0"/>
        <v>1283.7599999999998</v>
      </c>
      <c r="I45" s="55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</row>
    <row r="46" spans="1:223" s="56" customFormat="1" ht="15.75">
      <c r="A46" s="48" t="s">
        <v>93</v>
      </c>
      <c r="B46" s="59" t="s">
        <v>94</v>
      </c>
      <c r="C46" s="50" t="s">
        <v>23</v>
      </c>
      <c r="D46" s="51">
        <v>46.85</v>
      </c>
      <c r="E46" s="51">
        <v>47.08</v>
      </c>
      <c r="F46" s="52">
        <v>38.74</v>
      </c>
      <c r="G46" s="53">
        <v>25.49</v>
      </c>
      <c r="H46" s="54">
        <f t="shared" si="0"/>
        <v>5214.8735</v>
      </c>
      <c r="I46" s="55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</row>
    <row r="47" spans="1:223" s="56" customFormat="1" ht="15.75">
      <c r="A47" s="48" t="s">
        <v>95</v>
      </c>
      <c r="B47" s="58" t="s">
        <v>96</v>
      </c>
      <c r="C47" s="50" t="s">
        <v>64</v>
      </c>
      <c r="D47" s="51">
        <v>2</v>
      </c>
      <c r="E47" s="51">
        <v>10.86</v>
      </c>
      <c r="F47" s="52">
        <v>54.79</v>
      </c>
      <c r="G47" s="53">
        <v>19.5</v>
      </c>
      <c r="H47" s="54">
        <f t="shared" si="0"/>
        <v>170.3</v>
      </c>
      <c r="I47" s="55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</row>
    <row r="48" spans="1:223" s="56" customFormat="1" ht="15.75">
      <c r="A48" s="48" t="s">
        <v>97</v>
      </c>
      <c r="B48" s="71" t="s">
        <v>98</v>
      </c>
      <c r="C48" s="50" t="s">
        <v>64</v>
      </c>
      <c r="D48" s="51">
        <v>2</v>
      </c>
      <c r="E48" s="51">
        <v>18.1</v>
      </c>
      <c r="F48" s="52">
        <v>295.15</v>
      </c>
      <c r="G48" s="53">
        <v>93.07</v>
      </c>
      <c r="H48" s="54">
        <f t="shared" si="0"/>
        <v>812.64</v>
      </c>
      <c r="I48" s="55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</row>
    <row r="49" spans="1:223" s="56" customFormat="1" ht="15.75">
      <c r="A49" s="48" t="s">
        <v>99</v>
      </c>
      <c r="B49" s="58" t="s">
        <v>100</v>
      </c>
      <c r="C49" s="50" t="s">
        <v>23</v>
      </c>
      <c r="D49" s="51">
        <v>3.8</v>
      </c>
      <c r="E49" s="51">
        <v>161.67</v>
      </c>
      <c r="F49" s="52">
        <v>1463.31</v>
      </c>
      <c r="G49" s="53">
        <v>482.78</v>
      </c>
      <c r="H49" s="54">
        <f t="shared" si="0"/>
        <v>8009.488</v>
      </c>
      <c r="I49" s="55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</row>
    <row r="50" spans="1:223" s="56" customFormat="1" ht="15.75">
      <c r="A50" s="48" t="s">
        <v>101</v>
      </c>
      <c r="B50" s="58" t="s">
        <v>102</v>
      </c>
      <c r="C50" s="50" t="s">
        <v>64</v>
      </c>
      <c r="D50" s="51">
        <v>8</v>
      </c>
      <c r="E50" s="51">
        <v>28.97</v>
      </c>
      <c r="F50" s="52">
        <v>318.48</v>
      </c>
      <c r="G50" s="53">
        <v>103.22</v>
      </c>
      <c r="H50" s="54">
        <f t="shared" si="0"/>
        <v>3605.3600000000006</v>
      </c>
      <c r="I50" s="55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</row>
    <row r="51" spans="1:223" s="56" customFormat="1" ht="15.75">
      <c r="A51" s="48" t="s">
        <v>103</v>
      </c>
      <c r="B51" s="59" t="s">
        <v>104</v>
      </c>
      <c r="C51" s="50" t="s">
        <v>64</v>
      </c>
      <c r="D51" s="51">
        <v>2</v>
      </c>
      <c r="E51" s="51">
        <v>24.26</v>
      </c>
      <c r="F51" s="52">
        <v>99.47</v>
      </c>
      <c r="G51" s="53">
        <v>36.76</v>
      </c>
      <c r="H51" s="54">
        <f t="shared" si="0"/>
        <v>320.98</v>
      </c>
      <c r="I51" s="55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</row>
    <row r="52" spans="1:223" s="56" customFormat="1" ht="15.75">
      <c r="A52" s="48" t="s">
        <v>105</v>
      </c>
      <c r="B52" s="62" t="s">
        <v>106</v>
      </c>
      <c r="C52" s="50" t="s">
        <v>64</v>
      </c>
      <c r="D52" s="51">
        <v>2</v>
      </c>
      <c r="E52" s="51">
        <v>28.74</v>
      </c>
      <c r="F52" s="52">
        <v>146.8</v>
      </c>
      <c r="G52" s="53">
        <v>52.15</v>
      </c>
      <c r="H52" s="54">
        <f t="shared" si="0"/>
        <v>455.38000000000005</v>
      </c>
      <c r="I52" s="55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</row>
    <row r="53" spans="1:223" s="56" customFormat="1" ht="15.75">
      <c r="A53" s="48" t="s">
        <v>107</v>
      </c>
      <c r="B53" s="59" t="s">
        <v>108</v>
      </c>
      <c r="C53" s="50" t="s">
        <v>64</v>
      </c>
      <c r="D53" s="51">
        <v>1</v>
      </c>
      <c r="E53" s="51">
        <v>80.51</v>
      </c>
      <c r="F53" s="52">
        <v>133.83</v>
      </c>
      <c r="G53" s="53">
        <v>63.68</v>
      </c>
      <c r="H53" s="54">
        <f t="shared" si="0"/>
        <v>278.02000000000004</v>
      </c>
      <c r="I53" s="55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</row>
    <row r="54" spans="1:223" s="56" customFormat="1" ht="15.75">
      <c r="A54" s="48" t="s">
        <v>109</v>
      </c>
      <c r="B54" s="73" t="s">
        <v>110</v>
      </c>
      <c r="C54" s="50" t="s">
        <v>23</v>
      </c>
      <c r="D54" s="51">
        <v>27</v>
      </c>
      <c r="E54" s="51">
        <v>2.21</v>
      </c>
      <c r="F54" s="52">
        <v>1.84</v>
      </c>
      <c r="G54" s="53">
        <v>1.2</v>
      </c>
      <c r="H54" s="54">
        <f t="shared" si="0"/>
        <v>141.75</v>
      </c>
      <c r="I54" s="55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</row>
    <row r="55" spans="1:223" s="56" customFormat="1" ht="15.75">
      <c r="A55" s="48" t="s">
        <v>111</v>
      </c>
      <c r="B55" s="72" t="s">
        <v>112</v>
      </c>
      <c r="C55" s="50" t="s">
        <v>23</v>
      </c>
      <c r="D55" s="51">
        <v>198</v>
      </c>
      <c r="E55" s="51">
        <v>3.62</v>
      </c>
      <c r="F55" s="52">
        <v>5.01</v>
      </c>
      <c r="G55" s="53">
        <v>2.56</v>
      </c>
      <c r="H55" s="54">
        <f t="shared" si="0"/>
        <v>2215.62</v>
      </c>
      <c r="I55" s="55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</row>
    <row r="56" spans="1:223" s="56" customFormat="1" ht="15.75">
      <c r="A56" s="48" t="s">
        <v>113</v>
      </c>
      <c r="B56" s="62" t="s">
        <v>114</v>
      </c>
      <c r="C56" s="50" t="s">
        <v>23</v>
      </c>
      <c r="D56" s="51">
        <v>300</v>
      </c>
      <c r="E56" s="51">
        <v>2.01</v>
      </c>
      <c r="F56" s="52">
        <v>1.24</v>
      </c>
      <c r="G56" s="53">
        <v>0.96</v>
      </c>
      <c r="H56" s="54">
        <f t="shared" si="0"/>
        <v>1263</v>
      </c>
      <c r="I56" s="55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</row>
    <row r="57" spans="1:223" s="56" customFormat="1" ht="15.75">
      <c r="A57" s="48" t="s">
        <v>115</v>
      </c>
      <c r="B57" s="59" t="s">
        <v>116</v>
      </c>
      <c r="C57" s="50" t="s">
        <v>64</v>
      </c>
      <c r="D57" s="51">
        <v>9</v>
      </c>
      <c r="E57" s="51">
        <v>80.51</v>
      </c>
      <c r="F57" s="52">
        <v>19.39</v>
      </c>
      <c r="G57" s="53">
        <v>29.68</v>
      </c>
      <c r="H57" s="54">
        <f t="shared" si="0"/>
        <v>1166.22</v>
      </c>
      <c r="I57" s="55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</row>
    <row r="58" spans="1:223" s="56" customFormat="1" ht="30">
      <c r="A58" s="48" t="s">
        <v>117</v>
      </c>
      <c r="B58" s="62" t="s">
        <v>118</v>
      </c>
      <c r="C58" s="50" t="s">
        <v>64</v>
      </c>
      <c r="D58" s="51">
        <v>22</v>
      </c>
      <c r="E58" s="51">
        <v>89.33</v>
      </c>
      <c r="F58" s="52">
        <v>25.41</v>
      </c>
      <c r="G58" s="53">
        <v>34.08</v>
      </c>
      <c r="H58" s="54">
        <f t="shared" si="0"/>
        <v>3274.04</v>
      </c>
      <c r="I58" s="55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</row>
    <row r="59" spans="1:223" s="56" customFormat="1" ht="15.75">
      <c r="A59" s="48" t="s">
        <v>119</v>
      </c>
      <c r="B59" s="62" t="s">
        <v>120</v>
      </c>
      <c r="C59" s="50" t="s">
        <v>64</v>
      </c>
      <c r="D59" s="51">
        <v>12</v>
      </c>
      <c r="E59" s="51">
        <v>57.89</v>
      </c>
      <c r="F59" s="52">
        <v>31.49</v>
      </c>
      <c r="G59" s="53">
        <v>26.55</v>
      </c>
      <c r="H59" s="54">
        <f t="shared" si="0"/>
        <v>1391.1599999999999</v>
      </c>
      <c r="I59" s="55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</row>
    <row r="60" spans="1:223" s="56" customFormat="1" ht="15.75">
      <c r="A60" s="48" t="s">
        <v>121</v>
      </c>
      <c r="B60" s="59" t="s">
        <v>122</v>
      </c>
      <c r="C60" s="50" t="s">
        <v>64</v>
      </c>
      <c r="D60" s="51">
        <v>41</v>
      </c>
      <c r="E60" s="51">
        <v>44.28</v>
      </c>
      <c r="F60" s="52">
        <v>104.85</v>
      </c>
      <c r="G60" s="53">
        <v>44.3</v>
      </c>
      <c r="H60" s="54">
        <f t="shared" si="0"/>
        <v>7930.63</v>
      </c>
      <c r="I60" s="55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</row>
    <row r="61" spans="1:223" s="56" customFormat="1" ht="15.75">
      <c r="A61" s="48" t="s">
        <v>123</v>
      </c>
      <c r="B61" s="59" t="s">
        <v>124</v>
      </c>
      <c r="C61" s="50" t="s">
        <v>28</v>
      </c>
      <c r="D61" s="51">
        <v>789.11</v>
      </c>
      <c r="E61" s="51">
        <v>4.28</v>
      </c>
      <c r="F61" s="52">
        <v>0.97</v>
      </c>
      <c r="G61" s="53">
        <v>1.56</v>
      </c>
      <c r="H61" s="54">
        <f t="shared" si="0"/>
        <v>5373.8391</v>
      </c>
      <c r="I61" s="55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</row>
    <row r="62" spans="1:223" s="56" customFormat="1" ht="15.75">
      <c r="A62" s="48" t="s">
        <v>125</v>
      </c>
      <c r="B62" s="59" t="s">
        <v>126</v>
      </c>
      <c r="C62" s="50" t="s">
        <v>28</v>
      </c>
      <c r="D62" s="51">
        <v>789.11</v>
      </c>
      <c r="E62" s="51">
        <v>29.51</v>
      </c>
      <c r="F62" s="52">
        <v>4.17</v>
      </c>
      <c r="G62" s="53">
        <v>10</v>
      </c>
      <c r="H62" s="54">
        <f t="shared" si="0"/>
        <v>34468.3248</v>
      </c>
      <c r="I62" s="55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</row>
    <row r="63" spans="1:223" s="56" customFormat="1" ht="15.75">
      <c r="A63" s="48" t="s">
        <v>127</v>
      </c>
      <c r="B63" s="62" t="s">
        <v>128</v>
      </c>
      <c r="C63" s="50" t="s">
        <v>28</v>
      </c>
      <c r="D63" s="51">
        <v>103</v>
      </c>
      <c r="E63" s="51">
        <v>17.92</v>
      </c>
      <c r="F63" s="52">
        <v>31.99</v>
      </c>
      <c r="G63" s="53">
        <v>14.83</v>
      </c>
      <c r="H63" s="54">
        <f t="shared" si="0"/>
        <v>6668.219999999999</v>
      </c>
      <c r="I63" s="55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</row>
    <row r="64" spans="1:223" s="56" customFormat="1" ht="15.75">
      <c r="A64" s="48" t="s">
        <v>129</v>
      </c>
      <c r="B64" s="59" t="s">
        <v>130</v>
      </c>
      <c r="C64" s="50" t="s">
        <v>28</v>
      </c>
      <c r="D64" s="51">
        <v>288.41</v>
      </c>
      <c r="E64" s="51">
        <v>18.34</v>
      </c>
      <c r="F64" s="52">
        <v>11.07</v>
      </c>
      <c r="G64" s="53">
        <v>8.74</v>
      </c>
      <c r="H64" s="54">
        <f t="shared" si="0"/>
        <v>11002.8415</v>
      </c>
      <c r="I64" s="55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</row>
    <row r="65" spans="1:223" s="56" customFormat="1" ht="15.75">
      <c r="A65" s="48" t="s">
        <v>131</v>
      </c>
      <c r="B65" s="59" t="s">
        <v>132</v>
      </c>
      <c r="C65" s="50" t="s">
        <v>28</v>
      </c>
      <c r="D65" s="51">
        <v>288.41</v>
      </c>
      <c r="E65" s="51">
        <v>18.7</v>
      </c>
      <c r="F65" s="52">
        <v>4.86</v>
      </c>
      <c r="G65" s="53">
        <v>7</v>
      </c>
      <c r="H65" s="54">
        <f t="shared" si="0"/>
        <v>8813.8096</v>
      </c>
      <c r="I65" s="55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</row>
    <row r="66" spans="1:223" s="56" customFormat="1" ht="15.75">
      <c r="A66" s="48" t="s">
        <v>133</v>
      </c>
      <c r="B66" s="59" t="s">
        <v>134</v>
      </c>
      <c r="C66" s="50" t="s">
        <v>28</v>
      </c>
      <c r="D66" s="51">
        <v>79.9</v>
      </c>
      <c r="E66" s="51">
        <v>7.12</v>
      </c>
      <c r="F66" s="52">
        <v>35.96</v>
      </c>
      <c r="G66" s="53">
        <v>12.8</v>
      </c>
      <c r="H66" s="54">
        <f t="shared" si="0"/>
        <v>4464.812</v>
      </c>
      <c r="I66" s="55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</row>
    <row r="67" spans="1:223" s="56" customFormat="1" ht="15.75">
      <c r="A67" s="48" t="s">
        <v>135</v>
      </c>
      <c r="B67" s="75" t="s">
        <v>136</v>
      </c>
      <c r="C67" s="50" t="s">
        <v>28</v>
      </c>
      <c r="D67" s="51">
        <v>206.91</v>
      </c>
      <c r="E67" s="51"/>
      <c r="F67" s="52">
        <v>83.27</v>
      </c>
      <c r="G67" s="53">
        <v>24.74</v>
      </c>
      <c r="H67" s="54">
        <f t="shared" si="0"/>
        <v>22348.3491</v>
      </c>
      <c r="I67" s="55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</row>
    <row r="68" spans="1:223" s="56" customFormat="1" ht="30">
      <c r="A68" s="48" t="s">
        <v>137</v>
      </c>
      <c r="B68" s="59" t="s">
        <v>138</v>
      </c>
      <c r="C68" s="50" t="s">
        <v>28</v>
      </c>
      <c r="D68" s="51">
        <v>81.5</v>
      </c>
      <c r="E68" s="51">
        <v>17.32</v>
      </c>
      <c r="F68" s="52">
        <v>27.94</v>
      </c>
      <c r="G68" s="53">
        <v>13.44</v>
      </c>
      <c r="H68" s="54">
        <f t="shared" si="0"/>
        <v>4784.05</v>
      </c>
      <c r="I68" s="55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</row>
    <row r="69" spans="1:223" s="56" customFormat="1" ht="15.75">
      <c r="A69" s="48" t="s">
        <v>139</v>
      </c>
      <c r="B69" s="59" t="s">
        <v>140</v>
      </c>
      <c r="C69" s="50" t="s">
        <v>23</v>
      </c>
      <c r="D69" s="51">
        <v>68.47</v>
      </c>
      <c r="E69" s="51">
        <v>7.66</v>
      </c>
      <c r="F69" s="52">
        <v>1.32</v>
      </c>
      <c r="G69" s="53">
        <v>2.67</v>
      </c>
      <c r="H69" s="54">
        <f t="shared" si="0"/>
        <v>797.6755</v>
      </c>
      <c r="I69" s="55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</row>
    <row r="70" spans="1:223" s="56" customFormat="1" ht="15.75">
      <c r="A70" s="48" t="s">
        <v>141</v>
      </c>
      <c r="B70" s="59" t="s">
        <v>142</v>
      </c>
      <c r="C70" s="50" t="s">
        <v>23</v>
      </c>
      <c r="D70" s="51">
        <v>20.1</v>
      </c>
      <c r="E70" s="51">
        <v>23.22</v>
      </c>
      <c r="F70" s="52">
        <v>88.22</v>
      </c>
      <c r="G70" s="53">
        <v>33.11</v>
      </c>
      <c r="H70" s="54">
        <f t="shared" si="0"/>
        <v>2905.4550000000004</v>
      </c>
      <c r="I70" s="55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</row>
    <row r="71" spans="1:223" s="56" customFormat="1" ht="15.75">
      <c r="A71" s="48" t="s">
        <v>143</v>
      </c>
      <c r="B71" s="59" t="s">
        <v>144</v>
      </c>
      <c r="C71" s="50" t="s">
        <v>28</v>
      </c>
      <c r="D71" s="51">
        <v>3.84</v>
      </c>
      <c r="E71" s="51">
        <v>29.79</v>
      </c>
      <c r="F71" s="52">
        <v>75.17</v>
      </c>
      <c r="G71" s="53">
        <v>31.18</v>
      </c>
      <c r="H71" s="54">
        <f t="shared" si="0"/>
        <v>522.7776</v>
      </c>
      <c r="I71" s="55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</row>
    <row r="72" spans="1:223" s="56" customFormat="1" ht="30">
      <c r="A72" s="48" t="s">
        <v>145</v>
      </c>
      <c r="B72" s="76" t="s">
        <v>146</v>
      </c>
      <c r="C72" s="50" t="s">
        <v>28</v>
      </c>
      <c r="D72" s="51">
        <v>9.52</v>
      </c>
      <c r="E72" s="51">
        <v>57.32</v>
      </c>
      <c r="F72" s="52">
        <v>689.15</v>
      </c>
      <c r="G72" s="53">
        <v>216.47</v>
      </c>
      <c r="H72" s="54">
        <f t="shared" si="0"/>
        <v>9167.1888</v>
      </c>
      <c r="I72" s="55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</row>
    <row r="73" spans="1:223" s="56" customFormat="1" ht="15.75">
      <c r="A73" s="48" t="s">
        <v>147</v>
      </c>
      <c r="B73" s="49" t="s">
        <v>148</v>
      </c>
      <c r="C73" s="50" t="s">
        <v>28</v>
      </c>
      <c r="D73" s="51">
        <v>306.42</v>
      </c>
      <c r="E73" s="51">
        <v>15.24</v>
      </c>
      <c r="F73" s="52">
        <v>4.05</v>
      </c>
      <c r="G73" s="53">
        <v>5.73</v>
      </c>
      <c r="H73" s="54">
        <f t="shared" si="0"/>
        <v>7666.6284000000005</v>
      </c>
      <c r="I73" s="55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</row>
    <row r="74" spans="1:223" s="56" customFormat="1" ht="15.75">
      <c r="A74" s="48" t="s">
        <v>149</v>
      </c>
      <c r="B74" s="59" t="s">
        <v>150</v>
      </c>
      <c r="C74" s="50" t="s">
        <v>28</v>
      </c>
      <c r="D74" s="51">
        <v>697.87</v>
      </c>
      <c r="E74" s="51">
        <v>15.24</v>
      </c>
      <c r="F74" s="52">
        <v>7.72</v>
      </c>
      <c r="G74" s="53">
        <v>6.82</v>
      </c>
      <c r="H74" s="54">
        <f t="shared" si="0"/>
        <v>20782.568600000002</v>
      </c>
      <c r="I74" s="55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</row>
    <row r="75" spans="1:223" s="56" customFormat="1" ht="15.75">
      <c r="A75" s="48" t="s">
        <v>151</v>
      </c>
      <c r="B75" s="59" t="s">
        <v>152</v>
      </c>
      <c r="C75" s="50" t="s">
        <v>28</v>
      </c>
      <c r="D75" s="51">
        <v>126.5</v>
      </c>
      <c r="E75" s="51">
        <v>19.94</v>
      </c>
      <c r="F75" s="52">
        <v>4.55</v>
      </c>
      <c r="G75" s="53">
        <v>7.28</v>
      </c>
      <c r="H75" s="54">
        <f t="shared" si="0"/>
        <v>4018.905</v>
      </c>
      <c r="I75" s="55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</row>
    <row r="76" spans="1:223" s="56" customFormat="1" ht="29.25">
      <c r="A76" s="48" t="s">
        <v>153</v>
      </c>
      <c r="B76" s="59" t="s">
        <v>154</v>
      </c>
      <c r="C76" s="50" t="s">
        <v>28</v>
      </c>
      <c r="D76" s="51">
        <v>379.65</v>
      </c>
      <c r="E76" s="51">
        <v>10.55</v>
      </c>
      <c r="F76" s="52">
        <v>7.34</v>
      </c>
      <c r="G76" s="53">
        <v>5.31</v>
      </c>
      <c r="H76" s="54">
        <f t="shared" si="0"/>
        <v>8807.88</v>
      </c>
      <c r="I76" s="55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</row>
    <row r="77" spans="1:223" s="56" customFormat="1" ht="15.75">
      <c r="A77" s="48" t="s">
        <v>155</v>
      </c>
      <c r="B77" s="71" t="s">
        <v>156</v>
      </c>
      <c r="C77" s="50" t="s">
        <v>10</v>
      </c>
      <c r="D77" s="51">
        <v>4</v>
      </c>
      <c r="E77" s="51">
        <v>351.57</v>
      </c>
      <c r="F77" s="52">
        <v>118.65</v>
      </c>
      <c r="G77" s="53">
        <v>139.7</v>
      </c>
      <c r="H77" s="54">
        <f t="shared" si="0"/>
        <v>2439.6800000000003</v>
      </c>
      <c r="I77" s="55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</row>
    <row r="78" spans="1:223" s="56" customFormat="1" ht="29.25">
      <c r="A78" s="48" t="s">
        <v>157</v>
      </c>
      <c r="B78" s="62" t="s">
        <v>158</v>
      </c>
      <c r="C78" s="50" t="s">
        <v>28</v>
      </c>
      <c r="D78" s="51">
        <v>50.7</v>
      </c>
      <c r="E78" s="51">
        <v>14.33</v>
      </c>
      <c r="F78" s="52">
        <v>93.89</v>
      </c>
      <c r="G78" s="53">
        <v>31.38</v>
      </c>
      <c r="H78" s="54">
        <f t="shared" si="0"/>
        <v>7077.72</v>
      </c>
      <c r="I78" s="55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</row>
    <row r="79" spans="1:223" s="56" customFormat="1" ht="29.25">
      <c r="A79" s="48" t="s">
        <v>159</v>
      </c>
      <c r="B79" s="62" t="s">
        <v>160</v>
      </c>
      <c r="C79" s="50" t="s">
        <v>10</v>
      </c>
      <c r="D79" s="51">
        <v>2</v>
      </c>
      <c r="E79" s="51">
        <v>37.05</v>
      </c>
      <c r="F79" s="52">
        <v>1230.5</v>
      </c>
      <c r="G79" s="53">
        <v>367.59</v>
      </c>
      <c r="H79" s="54">
        <f t="shared" si="0"/>
        <v>3270.2799999999997</v>
      </c>
      <c r="I79" s="55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</row>
    <row r="80" spans="1:223" s="56" customFormat="1" ht="30">
      <c r="A80" s="48" t="s">
        <v>161</v>
      </c>
      <c r="B80" s="62" t="s">
        <v>162</v>
      </c>
      <c r="C80" s="50" t="s">
        <v>28</v>
      </c>
      <c r="D80" s="51">
        <v>48.13</v>
      </c>
      <c r="E80" s="51">
        <v>32.5</v>
      </c>
      <c r="F80" s="52">
        <v>112</v>
      </c>
      <c r="G80" s="53">
        <v>41.9</v>
      </c>
      <c r="H80" s="54">
        <f t="shared" si="0"/>
        <v>8971.432</v>
      </c>
      <c r="I80" s="55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</row>
    <row r="81" spans="1:223" s="56" customFormat="1" ht="15.75">
      <c r="A81" s="48" t="s">
        <v>163</v>
      </c>
      <c r="B81" s="60" t="s">
        <v>164</v>
      </c>
      <c r="C81" s="50" t="s">
        <v>28</v>
      </c>
      <c r="D81" s="51">
        <v>48.13</v>
      </c>
      <c r="E81" s="51">
        <v>49.39</v>
      </c>
      <c r="F81" s="52">
        <v>600.54</v>
      </c>
      <c r="G81" s="53">
        <v>188.47</v>
      </c>
      <c r="H81" s="54">
        <f t="shared" si="0"/>
        <v>40352.192</v>
      </c>
      <c r="I81" s="55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</row>
    <row r="82" spans="1:223" s="56" customFormat="1" ht="30">
      <c r="A82" s="48" t="s">
        <v>165</v>
      </c>
      <c r="B82" s="60" t="s">
        <v>166</v>
      </c>
      <c r="C82" s="50" t="s">
        <v>28</v>
      </c>
      <c r="D82" s="51">
        <v>48.13</v>
      </c>
      <c r="E82" s="51"/>
      <c r="F82" s="52">
        <v>171.31</v>
      </c>
      <c r="G82" s="53">
        <v>49.67</v>
      </c>
      <c r="H82" s="54">
        <f t="shared" si="0"/>
        <v>10635.7674</v>
      </c>
      <c r="I82" s="55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</row>
    <row r="83" spans="1:223" s="56" customFormat="1" ht="30">
      <c r="A83" s="48" t="s">
        <v>167</v>
      </c>
      <c r="B83" s="62" t="s">
        <v>168</v>
      </c>
      <c r="C83" s="50" t="s">
        <v>28</v>
      </c>
      <c r="D83" s="51">
        <v>63.04</v>
      </c>
      <c r="E83" s="51">
        <v>14.33</v>
      </c>
      <c r="F83" s="52">
        <v>41.89</v>
      </c>
      <c r="G83" s="53">
        <v>16.3</v>
      </c>
      <c r="H83" s="54">
        <f t="shared" si="0"/>
        <v>4571.6608</v>
      </c>
      <c r="I83" s="55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</row>
    <row r="84" spans="1:223" s="56" customFormat="1" ht="15.75">
      <c r="A84" s="77"/>
      <c r="B84" s="78"/>
      <c r="C84" s="50"/>
      <c r="D84" s="50"/>
      <c r="E84" s="50"/>
      <c r="F84" s="52"/>
      <c r="G84" s="50"/>
      <c r="H84" s="54"/>
      <c r="I84" s="55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</row>
    <row r="85" spans="1:223" s="80" customFormat="1" ht="16.5">
      <c r="A85" s="38" t="s">
        <v>169</v>
      </c>
      <c r="B85" s="39" t="s">
        <v>170</v>
      </c>
      <c r="C85" s="40"/>
      <c r="D85" s="41"/>
      <c r="E85" s="42"/>
      <c r="F85" s="42"/>
      <c r="G85" s="43"/>
      <c r="H85" s="44">
        <f>SUM(H86:H126)</f>
        <v>62902.01639999999</v>
      </c>
      <c r="I85" s="79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</row>
    <row r="86" spans="1:223" s="56" customFormat="1" ht="15.75">
      <c r="A86" s="48" t="s">
        <v>24</v>
      </c>
      <c r="B86" s="62" t="s">
        <v>25</v>
      </c>
      <c r="C86" s="50" t="s">
        <v>20</v>
      </c>
      <c r="D86" s="51">
        <v>0.36</v>
      </c>
      <c r="E86" s="51">
        <v>62.76</v>
      </c>
      <c r="F86" s="52"/>
      <c r="G86" s="53">
        <v>18.64</v>
      </c>
      <c r="H86" s="54">
        <f aca="true" t="shared" si="1" ref="H86:H97">(E86+F86+G86)*D86</f>
        <v>29.304000000000002</v>
      </c>
      <c r="I86" s="55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</row>
    <row r="87" spans="1:223" s="56" customFormat="1" ht="15.75">
      <c r="A87" s="48" t="s">
        <v>26</v>
      </c>
      <c r="B87" s="62" t="s">
        <v>27</v>
      </c>
      <c r="C87" s="50" t="s">
        <v>28</v>
      </c>
      <c r="D87" s="51">
        <v>1.2</v>
      </c>
      <c r="E87" s="51">
        <v>6.27</v>
      </c>
      <c r="F87" s="52"/>
      <c r="G87" s="53">
        <v>1.86</v>
      </c>
      <c r="H87" s="54">
        <f t="shared" si="1"/>
        <v>9.755999999999998</v>
      </c>
      <c r="I87" s="55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</row>
    <row r="88" spans="1:223" s="56" customFormat="1" ht="15.75">
      <c r="A88" s="48" t="s">
        <v>29</v>
      </c>
      <c r="B88" s="62" t="s">
        <v>30</v>
      </c>
      <c r="C88" s="50" t="s">
        <v>28</v>
      </c>
      <c r="D88" s="51">
        <v>1.2</v>
      </c>
      <c r="E88" s="51">
        <v>2.35</v>
      </c>
      <c r="F88" s="52">
        <v>4.23</v>
      </c>
      <c r="G88" s="53">
        <v>1.9500000000000002</v>
      </c>
      <c r="H88" s="54">
        <f t="shared" si="1"/>
        <v>10.236</v>
      </c>
      <c r="I88" s="55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</row>
    <row r="89" spans="1:223" s="56" customFormat="1" ht="15.75">
      <c r="A89" s="48" t="s">
        <v>31</v>
      </c>
      <c r="B89" s="59" t="s">
        <v>32</v>
      </c>
      <c r="C89" s="50" t="s">
        <v>23</v>
      </c>
      <c r="D89" s="51">
        <v>8</v>
      </c>
      <c r="E89" s="51">
        <v>34.86</v>
      </c>
      <c r="F89" s="52">
        <v>22.04</v>
      </c>
      <c r="G89" s="53">
        <v>16.9</v>
      </c>
      <c r="H89" s="54">
        <f t="shared" si="1"/>
        <v>590.4</v>
      </c>
      <c r="I89" s="55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</row>
    <row r="90" spans="1:223" s="56" customFormat="1" ht="15.75">
      <c r="A90" s="48" t="s">
        <v>36</v>
      </c>
      <c r="B90" s="62" t="s">
        <v>37</v>
      </c>
      <c r="C90" s="50" t="s">
        <v>38</v>
      </c>
      <c r="D90" s="51">
        <v>20.24</v>
      </c>
      <c r="E90" s="51">
        <v>3.58</v>
      </c>
      <c r="F90" s="52">
        <v>4.96</v>
      </c>
      <c r="G90" s="53">
        <v>2.5300000000000002</v>
      </c>
      <c r="H90" s="54">
        <f t="shared" si="1"/>
        <v>224.05679999999998</v>
      </c>
      <c r="I90" s="55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</row>
    <row r="91" spans="1:223" s="56" customFormat="1" ht="15.75">
      <c r="A91" s="48" t="s">
        <v>39</v>
      </c>
      <c r="B91" s="62" t="s">
        <v>40</v>
      </c>
      <c r="C91" s="50" t="s">
        <v>20</v>
      </c>
      <c r="D91" s="51">
        <v>0.36</v>
      </c>
      <c r="E91" s="51">
        <v>56.7</v>
      </c>
      <c r="F91" s="52">
        <v>261.07</v>
      </c>
      <c r="G91" s="53">
        <v>94.41</v>
      </c>
      <c r="H91" s="54">
        <f t="shared" si="1"/>
        <v>148.38479999999998</v>
      </c>
      <c r="I91" s="55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</row>
    <row r="92" spans="1:223" s="56" customFormat="1" ht="15.75">
      <c r="A92" s="48" t="s">
        <v>47</v>
      </c>
      <c r="B92" s="62" t="s">
        <v>48</v>
      </c>
      <c r="C92" s="50" t="s">
        <v>28</v>
      </c>
      <c r="D92" s="51">
        <v>5.4</v>
      </c>
      <c r="E92" s="51">
        <v>46.48</v>
      </c>
      <c r="F92" s="52">
        <v>42.19</v>
      </c>
      <c r="G92" s="53">
        <v>26.34</v>
      </c>
      <c r="H92" s="54">
        <f t="shared" si="1"/>
        <v>621.054</v>
      </c>
      <c r="I92" s="55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</row>
    <row r="93" spans="1:223" s="56" customFormat="1" ht="15.75">
      <c r="A93" s="48" t="s">
        <v>49</v>
      </c>
      <c r="B93" s="62" t="s">
        <v>37</v>
      </c>
      <c r="C93" s="50" t="s">
        <v>38</v>
      </c>
      <c r="D93" s="51">
        <v>40.47</v>
      </c>
      <c r="E93" s="51">
        <v>3.58</v>
      </c>
      <c r="F93" s="52">
        <v>4.96</v>
      </c>
      <c r="G93" s="53">
        <v>2.5300000000000002</v>
      </c>
      <c r="H93" s="54">
        <f t="shared" si="1"/>
        <v>448.0029</v>
      </c>
      <c r="I93" s="55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</row>
    <row r="94" spans="1:223" s="56" customFormat="1" ht="15.75">
      <c r="A94" s="48" t="s">
        <v>50</v>
      </c>
      <c r="B94" s="62" t="s">
        <v>171</v>
      </c>
      <c r="C94" s="50" t="s">
        <v>20</v>
      </c>
      <c r="D94" s="51">
        <v>0.48</v>
      </c>
      <c r="E94" s="51">
        <v>56.7</v>
      </c>
      <c r="F94" s="52">
        <v>261.07</v>
      </c>
      <c r="G94" s="53">
        <v>94.41</v>
      </c>
      <c r="H94" s="54">
        <f t="shared" si="1"/>
        <v>197.84639999999996</v>
      </c>
      <c r="I94" s="55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</row>
    <row r="95" spans="1:223" s="56" customFormat="1" ht="15.75">
      <c r="A95" s="48" t="s">
        <v>172</v>
      </c>
      <c r="B95" s="82" t="s">
        <v>173</v>
      </c>
      <c r="C95" s="50" t="s">
        <v>20</v>
      </c>
      <c r="D95" s="51">
        <v>0.55</v>
      </c>
      <c r="E95" s="51">
        <v>313.84</v>
      </c>
      <c r="F95" s="52"/>
      <c r="G95" s="53">
        <v>93.24</v>
      </c>
      <c r="H95" s="54">
        <f t="shared" si="1"/>
        <v>223.894</v>
      </c>
      <c r="I95" s="55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</row>
    <row r="96" spans="1:223" s="56" customFormat="1" ht="15.75">
      <c r="A96" s="48" t="s">
        <v>174</v>
      </c>
      <c r="B96" s="62" t="s">
        <v>175</v>
      </c>
      <c r="C96" s="50" t="s">
        <v>28</v>
      </c>
      <c r="D96" s="51">
        <v>18</v>
      </c>
      <c r="E96" s="51">
        <v>28.25</v>
      </c>
      <c r="F96" s="52">
        <v>22.05</v>
      </c>
      <c r="G96" s="53">
        <v>14.94</v>
      </c>
      <c r="H96" s="54">
        <f t="shared" si="1"/>
        <v>1174.32</v>
      </c>
      <c r="I96" s="55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</row>
    <row r="97" spans="1:223" s="56" customFormat="1" ht="30">
      <c r="A97" s="48" t="s">
        <v>58</v>
      </c>
      <c r="B97" s="62" t="s">
        <v>176</v>
      </c>
      <c r="C97" s="50" t="s">
        <v>20</v>
      </c>
      <c r="D97" s="51">
        <v>1.89</v>
      </c>
      <c r="E97" s="51">
        <v>72.74</v>
      </c>
      <c r="F97" s="52"/>
      <c r="G97" s="53">
        <v>21.61</v>
      </c>
      <c r="H97" s="54">
        <f t="shared" si="1"/>
        <v>178.3215</v>
      </c>
      <c r="I97" s="55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</row>
    <row r="98" spans="1:223" s="56" customFormat="1" ht="30">
      <c r="A98" s="48" t="s">
        <v>177</v>
      </c>
      <c r="B98" s="76" t="s">
        <v>178</v>
      </c>
      <c r="C98" s="50" t="s">
        <v>28</v>
      </c>
      <c r="D98" s="51">
        <v>12</v>
      </c>
      <c r="E98" s="51">
        <v>23.05</v>
      </c>
      <c r="F98" s="52"/>
      <c r="G98" s="53">
        <v>6.68</v>
      </c>
      <c r="H98" s="54">
        <f aca="true" t="shared" si="2" ref="H98:H99">D98*(E98+F98+G98)</f>
        <v>356.76</v>
      </c>
      <c r="I98" s="55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</row>
    <row r="99" spans="1:223" s="56" customFormat="1" ht="15.75">
      <c r="A99" s="48" t="s">
        <v>179</v>
      </c>
      <c r="B99" s="71" t="s">
        <v>180</v>
      </c>
      <c r="C99" s="50" t="s">
        <v>64</v>
      </c>
      <c r="D99" s="51">
        <v>1</v>
      </c>
      <c r="E99" s="51">
        <v>192.12</v>
      </c>
      <c r="F99" s="52">
        <v>499.98</v>
      </c>
      <c r="G99" s="53">
        <v>205.47</v>
      </c>
      <c r="H99" s="54">
        <f t="shared" si="2"/>
        <v>897.57</v>
      </c>
      <c r="I99" s="55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</row>
    <row r="100" spans="1:223" s="56" customFormat="1" ht="42.75">
      <c r="A100" s="48" t="s">
        <v>60</v>
      </c>
      <c r="B100" s="63" t="s">
        <v>61</v>
      </c>
      <c r="C100" s="50" t="s">
        <v>20</v>
      </c>
      <c r="D100" s="64">
        <v>9</v>
      </c>
      <c r="E100" s="51">
        <v>8.91</v>
      </c>
      <c r="F100" s="52">
        <v>79.82</v>
      </c>
      <c r="G100" s="53">
        <v>25.73</v>
      </c>
      <c r="H100" s="54">
        <f aca="true" t="shared" si="3" ref="H100:H116">(E100+F100+G100)*D100</f>
        <v>1030.1399999999999</v>
      </c>
      <c r="I100" s="55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</row>
    <row r="101" spans="1:223" s="56" customFormat="1" ht="15.75">
      <c r="A101" s="48" t="s">
        <v>65</v>
      </c>
      <c r="B101" s="82" t="s">
        <v>66</v>
      </c>
      <c r="C101" s="50" t="s">
        <v>64</v>
      </c>
      <c r="D101" s="51">
        <v>2</v>
      </c>
      <c r="E101" s="51">
        <v>49</v>
      </c>
      <c r="F101" s="52">
        <v>1656.07</v>
      </c>
      <c r="G101" s="53">
        <v>506.57</v>
      </c>
      <c r="H101" s="54">
        <f t="shared" si="3"/>
        <v>4423.28</v>
      </c>
      <c r="I101" s="55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</row>
    <row r="102" spans="1:223" s="56" customFormat="1" ht="15.75">
      <c r="A102" s="48" t="s">
        <v>93</v>
      </c>
      <c r="B102" s="62" t="s">
        <v>94</v>
      </c>
      <c r="C102" s="50" t="s">
        <v>23</v>
      </c>
      <c r="D102" s="51">
        <v>25.5</v>
      </c>
      <c r="E102" s="51"/>
      <c r="F102" s="52"/>
      <c r="G102" s="53"/>
      <c r="H102" s="54">
        <f t="shared" si="3"/>
        <v>0</v>
      </c>
      <c r="I102" s="55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</row>
    <row r="103" spans="1:223" s="56" customFormat="1" ht="15.75">
      <c r="A103" s="48" t="s">
        <v>113</v>
      </c>
      <c r="B103" s="62" t="s">
        <v>114</v>
      </c>
      <c r="C103" s="50" t="s">
        <v>23</v>
      </c>
      <c r="D103" s="51">
        <v>40</v>
      </c>
      <c r="E103" s="51">
        <v>2.01</v>
      </c>
      <c r="F103" s="52">
        <v>1.24</v>
      </c>
      <c r="G103" s="53">
        <v>0.96</v>
      </c>
      <c r="H103" s="54">
        <f t="shared" si="3"/>
        <v>168.4</v>
      </c>
      <c r="I103" s="55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</row>
    <row r="104" spans="1:223" s="56" customFormat="1" ht="15.75">
      <c r="A104" s="48" t="s">
        <v>115</v>
      </c>
      <c r="B104" s="62" t="s">
        <v>181</v>
      </c>
      <c r="C104" s="50" t="s">
        <v>64</v>
      </c>
      <c r="D104" s="51">
        <v>1</v>
      </c>
      <c r="E104" s="51">
        <v>80.51</v>
      </c>
      <c r="F104" s="52">
        <v>19.39</v>
      </c>
      <c r="G104" s="53">
        <v>29.68</v>
      </c>
      <c r="H104" s="54">
        <f t="shared" si="3"/>
        <v>129.58</v>
      </c>
      <c r="I104" s="55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</row>
    <row r="105" spans="1:223" s="56" customFormat="1" ht="30">
      <c r="A105" s="48" t="s">
        <v>117</v>
      </c>
      <c r="B105" s="62" t="s">
        <v>182</v>
      </c>
      <c r="C105" s="50" t="s">
        <v>64</v>
      </c>
      <c r="D105" s="51">
        <v>8</v>
      </c>
      <c r="E105" s="51">
        <v>89.33</v>
      </c>
      <c r="F105" s="52">
        <v>25.41</v>
      </c>
      <c r="G105" s="53">
        <v>34.08</v>
      </c>
      <c r="H105" s="54">
        <f t="shared" si="3"/>
        <v>1190.56</v>
      </c>
      <c r="I105" s="55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</row>
    <row r="106" spans="1:223" s="56" customFormat="1" ht="15.75">
      <c r="A106" s="48" t="s">
        <v>119</v>
      </c>
      <c r="B106" s="62" t="s">
        <v>120</v>
      </c>
      <c r="C106" s="50" t="s">
        <v>64</v>
      </c>
      <c r="D106" s="51">
        <v>4</v>
      </c>
      <c r="E106" s="51">
        <v>57.89</v>
      </c>
      <c r="F106" s="52">
        <v>31.49</v>
      </c>
      <c r="G106" s="53">
        <v>26.55</v>
      </c>
      <c r="H106" s="54">
        <f t="shared" si="3"/>
        <v>463.71999999999997</v>
      </c>
      <c r="I106" s="55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</row>
    <row r="107" spans="1:223" s="56" customFormat="1" ht="15.75">
      <c r="A107" s="48" t="s">
        <v>121</v>
      </c>
      <c r="B107" s="62" t="s">
        <v>122</v>
      </c>
      <c r="C107" s="50" t="s">
        <v>64</v>
      </c>
      <c r="D107" s="51">
        <v>6</v>
      </c>
      <c r="E107" s="51">
        <v>44.28</v>
      </c>
      <c r="F107" s="52">
        <v>104.85</v>
      </c>
      <c r="G107" s="53">
        <v>44.3</v>
      </c>
      <c r="H107" s="54">
        <f t="shared" si="3"/>
        <v>1160.58</v>
      </c>
      <c r="I107" s="55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</row>
    <row r="108" spans="1:223" s="56" customFormat="1" ht="15.75">
      <c r="A108" s="48" t="s">
        <v>123</v>
      </c>
      <c r="B108" s="62" t="s">
        <v>124</v>
      </c>
      <c r="C108" s="50" t="s">
        <v>28</v>
      </c>
      <c r="D108" s="51">
        <v>18</v>
      </c>
      <c r="E108" s="51">
        <v>4.28</v>
      </c>
      <c r="F108" s="52">
        <v>0.97</v>
      </c>
      <c r="G108" s="53">
        <v>1.56</v>
      </c>
      <c r="H108" s="54">
        <f t="shared" si="3"/>
        <v>122.58000000000001</v>
      </c>
      <c r="I108" s="55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</row>
    <row r="109" spans="1:223" s="56" customFormat="1" ht="15.75">
      <c r="A109" s="48" t="s">
        <v>125</v>
      </c>
      <c r="B109" s="62" t="s">
        <v>126</v>
      </c>
      <c r="C109" s="50" t="s">
        <v>28</v>
      </c>
      <c r="D109" s="51">
        <v>18</v>
      </c>
      <c r="E109" s="51">
        <v>29.51</v>
      </c>
      <c r="F109" s="52">
        <v>4.17</v>
      </c>
      <c r="G109" s="53">
        <v>10</v>
      </c>
      <c r="H109" s="54">
        <f t="shared" si="3"/>
        <v>786.24</v>
      </c>
      <c r="I109" s="55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</row>
    <row r="110" spans="1:223" s="56" customFormat="1" ht="15.75">
      <c r="A110" s="48" t="s">
        <v>131</v>
      </c>
      <c r="B110" s="62" t="s">
        <v>132</v>
      </c>
      <c r="C110" s="50" t="s">
        <v>28</v>
      </c>
      <c r="D110" s="51">
        <v>95.1</v>
      </c>
      <c r="E110" s="51">
        <v>18.7</v>
      </c>
      <c r="F110" s="52">
        <v>4.86</v>
      </c>
      <c r="G110" s="53">
        <v>7</v>
      </c>
      <c r="H110" s="54">
        <f t="shared" si="3"/>
        <v>2906.256</v>
      </c>
      <c r="I110" s="55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</row>
    <row r="111" spans="1:223" s="56" customFormat="1" ht="15.75">
      <c r="A111" s="48" t="s">
        <v>135</v>
      </c>
      <c r="B111" s="75" t="s">
        <v>136</v>
      </c>
      <c r="C111" s="50" t="s">
        <v>28</v>
      </c>
      <c r="D111" s="51">
        <v>48</v>
      </c>
      <c r="E111" s="51"/>
      <c r="F111" s="52">
        <v>83.27</v>
      </c>
      <c r="G111" s="53">
        <v>24.74</v>
      </c>
      <c r="H111" s="54">
        <f t="shared" si="3"/>
        <v>5184.48</v>
      </c>
      <c r="I111" s="55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</row>
    <row r="112" spans="1:223" s="56" customFormat="1" ht="30">
      <c r="A112" s="48" t="s">
        <v>137</v>
      </c>
      <c r="B112" s="62" t="s">
        <v>183</v>
      </c>
      <c r="C112" s="50" t="s">
        <v>28</v>
      </c>
      <c r="D112" s="51">
        <v>47.1</v>
      </c>
      <c r="E112" s="51">
        <v>17.32</v>
      </c>
      <c r="F112" s="52">
        <v>27.94</v>
      </c>
      <c r="G112" s="53">
        <v>13.44</v>
      </c>
      <c r="H112" s="54">
        <f t="shared" si="3"/>
        <v>2764.7700000000004</v>
      </c>
      <c r="I112" s="55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</row>
    <row r="113" spans="1:223" s="56" customFormat="1" ht="15.75">
      <c r="A113" s="48" t="s">
        <v>139</v>
      </c>
      <c r="B113" s="62" t="s">
        <v>140</v>
      </c>
      <c r="C113" s="50" t="s">
        <v>23</v>
      </c>
      <c r="D113" s="51">
        <v>40</v>
      </c>
      <c r="E113" s="51">
        <v>7.66</v>
      </c>
      <c r="F113" s="52">
        <v>1.32</v>
      </c>
      <c r="G113" s="53">
        <v>2.67</v>
      </c>
      <c r="H113" s="54">
        <f t="shared" si="3"/>
        <v>466</v>
      </c>
      <c r="I113" s="55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</row>
    <row r="114" spans="1:223" s="56" customFormat="1" ht="15.75">
      <c r="A114" s="48" t="s">
        <v>184</v>
      </c>
      <c r="B114" s="62" t="s">
        <v>185</v>
      </c>
      <c r="C114" s="50" t="s">
        <v>23</v>
      </c>
      <c r="D114" s="51">
        <v>1.8</v>
      </c>
      <c r="E114" s="51">
        <v>23.22</v>
      </c>
      <c r="F114" s="52">
        <v>88.22</v>
      </c>
      <c r="G114" s="53">
        <v>33.11</v>
      </c>
      <c r="H114" s="54">
        <f t="shared" si="3"/>
        <v>260.19000000000005</v>
      </c>
      <c r="I114" s="55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</row>
    <row r="115" spans="1:223" s="56" customFormat="1" ht="15.75">
      <c r="A115" s="48" t="s">
        <v>186</v>
      </c>
      <c r="B115" s="65" t="s">
        <v>187</v>
      </c>
      <c r="C115" s="50" t="s">
        <v>20</v>
      </c>
      <c r="D115" s="51">
        <v>2.15</v>
      </c>
      <c r="E115" s="51">
        <v>204</v>
      </c>
      <c r="F115" s="52"/>
      <c r="G115" s="53">
        <v>60.6</v>
      </c>
      <c r="H115" s="54">
        <f t="shared" si="3"/>
        <v>568.89</v>
      </c>
      <c r="I115" s="55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</row>
    <row r="116" spans="1:223" s="56" customFormat="1" ht="30">
      <c r="A116" s="48" t="s">
        <v>188</v>
      </c>
      <c r="B116" s="82" t="s">
        <v>189</v>
      </c>
      <c r="C116" s="50" t="s">
        <v>28</v>
      </c>
      <c r="D116" s="51">
        <v>95.1</v>
      </c>
      <c r="E116" s="51">
        <v>24.67</v>
      </c>
      <c r="F116" s="52"/>
      <c r="G116" s="53">
        <v>7.33</v>
      </c>
      <c r="H116" s="54">
        <f t="shared" si="3"/>
        <v>3043.2</v>
      </c>
      <c r="I116" s="55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</row>
    <row r="117" spans="1:223" s="56" customFormat="1" ht="15.75">
      <c r="A117" s="48" t="s">
        <v>143</v>
      </c>
      <c r="B117" s="59" t="s">
        <v>144</v>
      </c>
      <c r="C117" s="50" t="s">
        <v>28</v>
      </c>
      <c r="D117" s="51">
        <v>2.16</v>
      </c>
      <c r="E117" s="51">
        <v>29.79</v>
      </c>
      <c r="F117" s="52">
        <v>75.17</v>
      </c>
      <c r="G117" s="53">
        <v>31.18</v>
      </c>
      <c r="H117" s="54">
        <f>D117*(E117+F117+G117)</f>
        <v>294.0624</v>
      </c>
      <c r="I117" s="55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</row>
    <row r="118" spans="1:223" s="56" customFormat="1" ht="15.75">
      <c r="A118" s="48" t="s">
        <v>147</v>
      </c>
      <c r="B118" s="82" t="s">
        <v>148</v>
      </c>
      <c r="C118" s="50" t="s">
        <v>28</v>
      </c>
      <c r="D118" s="51">
        <v>191.1</v>
      </c>
      <c r="E118" s="51">
        <v>15.24</v>
      </c>
      <c r="F118" s="52">
        <v>4.05</v>
      </c>
      <c r="G118" s="53">
        <v>5.73</v>
      </c>
      <c r="H118" s="54">
        <f aca="true" t="shared" si="4" ref="H118:H125">(E118+F118+G118)*D118</f>
        <v>4781.322</v>
      </c>
      <c r="I118" s="55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</row>
    <row r="119" spans="1:223" s="56" customFormat="1" ht="15.75">
      <c r="A119" s="48" t="s">
        <v>149</v>
      </c>
      <c r="B119" s="62" t="s">
        <v>190</v>
      </c>
      <c r="C119" s="50" t="s">
        <v>28</v>
      </c>
      <c r="D119" s="51">
        <v>256.65</v>
      </c>
      <c r="E119" s="51">
        <v>15.24</v>
      </c>
      <c r="F119" s="52">
        <v>7.72</v>
      </c>
      <c r="G119" s="53">
        <v>6.82</v>
      </c>
      <c r="H119" s="54">
        <f t="shared" si="4"/>
        <v>7643.036999999999</v>
      </c>
      <c r="I119" s="55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</row>
    <row r="120" spans="1:223" s="56" customFormat="1" ht="15.75">
      <c r="A120" s="48" t="s">
        <v>191</v>
      </c>
      <c r="B120" s="62" t="s">
        <v>192</v>
      </c>
      <c r="C120" s="50" t="s">
        <v>28</v>
      </c>
      <c r="D120" s="51">
        <v>84.4</v>
      </c>
      <c r="E120" s="51">
        <v>16.02</v>
      </c>
      <c r="F120" s="52">
        <v>4.2</v>
      </c>
      <c r="G120" s="53">
        <v>6.01</v>
      </c>
      <c r="H120" s="54">
        <f t="shared" si="4"/>
        <v>2213.812</v>
      </c>
      <c r="I120" s="55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</row>
    <row r="121" spans="1:223" s="56" customFormat="1" ht="15.75">
      <c r="A121" s="48" t="s">
        <v>151</v>
      </c>
      <c r="B121" s="62" t="s">
        <v>193</v>
      </c>
      <c r="C121" s="50" t="s">
        <v>28</v>
      </c>
      <c r="D121" s="51">
        <v>3.78</v>
      </c>
      <c r="E121" s="51">
        <v>19.94</v>
      </c>
      <c r="F121" s="52">
        <v>4.55</v>
      </c>
      <c r="G121" s="53">
        <v>7.28</v>
      </c>
      <c r="H121" s="54">
        <f t="shared" si="4"/>
        <v>120.09060000000001</v>
      </c>
      <c r="I121" s="55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</row>
    <row r="122" spans="1:223" s="56" customFormat="1" ht="30">
      <c r="A122" s="48" t="s">
        <v>153</v>
      </c>
      <c r="B122" s="62" t="s">
        <v>194</v>
      </c>
      <c r="C122" s="50" t="s">
        <v>28</v>
      </c>
      <c r="D122" s="51">
        <v>134.55</v>
      </c>
      <c r="E122" s="51">
        <v>10.55</v>
      </c>
      <c r="F122" s="52">
        <v>7.34</v>
      </c>
      <c r="G122" s="53">
        <v>5.31</v>
      </c>
      <c r="H122" s="54">
        <f t="shared" si="4"/>
        <v>3121.56</v>
      </c>
      <c r="I122" s="55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</row>
    <row r="123" spans="1:223" s="56" customFormat="1" ht="30">
      <c r="A123" s="48" t="s">
        <v>161</v>
      </c>
      <c r="B123" s="62" t="s">
        <v>162</v>
      </c>
      <c r="C123" s="50" t="s">
        <v>28</v>
      </c>
      <c r="D123" s="51">
        <v>12</v>
      </c>
      <c r="E123" s="51">
        <v>32.5</v>
      </c>
      <c r="F123" s="52">
        <v>112</v>
      </c>
      <c r="G123" s="53">
        <v>41.9</v>
      </c>
      <c r="H123" s="54">
        <f t="shared" si="4"/>
        <v>2236.8</v>
      </c>
      <c r="I123" s="55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</row>
    <row r="124" spans="1:223" s="56" customFormat="1" ht="30">
      <c r="A124" s="48" t="s">
        <v>195</v>
      </c>
      <c r="B124" s="60" t="s">
        <v>164</v>
      </c>
      <c r="C124" s="50" t="s">
        <v>28</v>
      </c>
      <c r="D124" s="51">
        <v>12</v>
      </c>
      <c r="E124" s="51">
        <v>49.39</v>
      </c>
      <c r="F124" s="52">
        <v>600.54</v>
      </c>
      <c r="G124" s="53">
        <v>188.47</v>
      </c>
      <c r="H124" s="54">
        <f t="shared" si="4"/>
        <v>10060.8</v>
      </c>
      <c r="I124" s="55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</row>
    <row r="125" spans="1:223" s="56" customFormat="1" ht="30">
      <c r="A125" s="48" t="s">
        <v>165</v>
      </c>
      <c r="B125" s="60" t="s">
        <v>166</v>
      </c>
      <c r="C125" s="50" t="s">
        <v>28</v>
      </c>
      <c r="D125" s="51">
        <v>12</v>
      </c>
      <c r="E125" s="51"/>
      <c r="F125" s="52">
        <v>171.31</v>
      </c>
      <c r="G125" s="53">
        <v>49.67</v>
      </c>
      <c r="H125" s="54">
        <f t="shared" si="4"/>
        <v>2651.76</v>
      </c>
      <c r="I125" s="55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</row>
    <row r="126" spans="1:231" s="15" customFormat="1" ht="15.75">
      <c r="A126" s="83"/>
      <c r="B126" s="84"/>
      <c r="C126" s="85"/>
      <c r="D126" s="86"/>
      <c r="E126" s="53"/>
      <c r="F126" s="53"/>
      <c r="G126" s="53"/>
      <c r="H126" s="54"/>
      <c r="I126" s="14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</row>
    <row r="127" spans="1:231" s="46" customFormat="1" ht="16.5">
      <c r="A127" s="87"/>
      <c r="B127" s="88" t="s">
        <v>196</v>
      </c>
      <c r="C127" s="89"/>
      <c r="D127" s="90"/>
      <c r="E127" s="91"/>
      <c r="F127" s="91"/>
      <c r="G127" s="91"/>
      <c r="H127" s="92">
        <f>+H85+H10</f>
        <v>636119.9915999997</v>
      </c>
      <c r="I127" s="45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</row>
    <row r="128" spans="1:231" s="15" customFormat="1" ht="15.75">
      <c r="A128" s="17"/>
      <c r="B128" s="16"/>
      <c r="C128" s="93"/>
      <c r="D128" s="94"/>
      <c r="E128" s="14"/>
      <c r="F128" s="14"/>
      <c r="G128" s="14"/>
      <c r="H128" s="95"/>
      <c r="I128" s="14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</row>
    <row r="129" spans="1:231" s="15" customFormat="1" ht="15.75">
      <c r="A129" s="17"/>
      <c r="B129" s="96" t="s">
        <v>197</v>
      </c>
      <c r="C129" s="93"/>
      <c r="D129" s="94"/>
      <c r="E129" s="14"/>
      <c r="F129" s="14"/>
      <c r="G129" s="14"/>
      <c r="H129" s="95"/>
      <c r="I129" s="14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</row>
    <row r="130" spans="1:231" s="15" customFormat="1" ht="15.75">
      <c r="A130" s="17"/>
      <c r="B130" s="96"/>
      <c r="C130" s="93"/>
      <c r="D130" s="94"/>
      <c r="E130" s="14"/>
      <c r="F130" s="14"/>
      <c r="G130" s="14"/>
      <c r="H130" s="95"/>
      <c r="I130" s="14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</row>
    <row r="131" spans="1:231" s="15" customFormat="1" ht="15.75">
      <c r="A131" s="17"/>
      <c r="B131" s="96"/>
      <c r="C131" s="93"/>
      <c r="D131" s="94"/>
      <c r="E131" s="14"/>
      <c r="F131" s="14"/>
      <c r="G131" s="14"/>
      <c r="H131" s="95"/>
      <c r="I131" s="14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</row>
    <row r="132" spans="1:231" s="15" customFormat="1" ht="15.75">
      <c r="A132" s="17"/>
      <c r="B132" s="97" t="s">
        <v>198</v>
      </c>
      <c r="C132" s="97"/>
      <c r="D132" s="94" t="s">
        <v>199</v>
      </c>
      <c r="E132" s="14"/>
      <c r="F132" s="14"/>
      <c r="G132" s="14"/>
      <c r="H132" s="95"/>
      <c r="I132" s="14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</row>
    <row r="133" spans="1:231" s="15" customFormat="1" ht="15.75">
      <c r="A133" s="17"/>
      <c r="B133" s="97" t="s">
        <v>200</v>
      </c>
      <c r="C133" s="97"/>
      <c r="D133" s="94" t="s">
        <v>201</v>
      </c>
      <c r="E133" s="14"/>
      <c r="F133" s="14"/>
      <c r="G133" s="14"/>
      <c r="H133" s="95"/>
      <c r="I133" s="14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</row>
    <row r="134" spans="1:231" s="15" customFormat="1" ht="15.75">
      <c r="A134" s="17"/>
      <c r="B134" s="16"/>
      <c r="C134" s="97"/>
      <c r="D134" s="94" t="s">
        <v>202</v>
      </c>
      <c r="E134" s="14"/>
      <c r="F134" s="14"/>
      <c r="G134" s="14"/>
      <c r="H134" s="95"/>
      <c r="I134" s="14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</row>
    <row r="135" spans="1:231" s="15" customFormat="1" ht="15.75">
      <c r="A135" s="17"/>
      <c r="B135" s="16"/>
      <c r="C135" s="97"/>
      <c r="D135" s="94"/>
      <c r="E135" s="14"/>
      <c r="F135" s="14"/>
      <c r="G135" s="14"/>
      <c r="H135" s="95"/>
      <c r="I135" s="14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</row>
    <row r="136" spans="1:231" s="15" customFormat="1" ht="15.75">
      <c r="A136" s="98"/>
      <c r="B136" s="99" t="s">
        <v>203</v>
      </c>
      <c r="C136" s="100"/>
      <c r="D136" s="101"/>
      <c r="E136" s="102"/>
      <c r="F136" s="102"/>
      <c r="G136" s="102"/>
      <c r="H136" s="103"/>
      <c r="I136" s="14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</row>
  </sheetData>
  <sheetProtection selectLockedCells="1" selectUnlockedCells="1"/>
  <mergeCells count="1">
    <mergeCell ref="C7:G7"/>
  </mergeCells>
  <printOptions horizontalCentered="1"/>
  <pageMargins left="0.8631944444444445" right="0.31527777777777777" top="1.575" bottom="0.7875" header="0.5118055555555555" footer="0.5118055555555555"/>
  <pageSetup firstPageNumber="1" useFirstPageNumber="1" horizontalDpi="300" verticalDpi="3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9"/>
  <sheetViews>
    <sheetView zoomScale="110" zoomScaleNormal="110" workbookViewId="0" topLeftCell="A1">
      <selection activeCell="G13" sqref="G13"/>
    </sheetView>
  </sheetViews>
  <sheetFormatPr defaultColWidth="10.28125" defaultRowHeight="12.75"/>
  <cols>
    <col min="1" max="1" width="7.28125" style="0" customWidth="1"/>
    <col min="2" max="2" width="87.8515625" style="0" customWidth="1"/>
    <col min="3" max="3" width="10.7109375" style="104" customWidth="1"/>
    <col min="4" max="4" width="14.57421875" style="0" customWidth="1"/>
    <col min="5" max="5" width="10.7109375" style="104" customWidth="1"/>
    <col min="6" max="6" width="14.57421875" style="0" customWidth="1"/>
    <col min="7" max="7" width="10.7109375" style="104" customWidth="1"/>
    <col min="8" max="8" width="14.57421875" style="0" customWidth="1"/>
    <col min="9" max="9" width="12.140625" style="104" customWidth="1"/>
    <col min="10" max="10" width="14.57421875" style="0" customWidth="1"/>
    <col min="11" max="11" width="11.00390625" style="104" hidden="1" customWidth="1"/>
    <col min="12" max="12" width="11.00390625" style="0" hidden="1" customWidth="1"/>
    <col min="13" max="13" width="11.00390625" style="104" hidden="1" customWidth="1"/>
    <col min="14" max="14" width="11.00390625" style="105" hidden="1" customWidth="1"/>
    <col min="15" max="15" width="11.00390625" style="104" hidden="1" customWidth="1"/>
    <col min="16" max="16" width="11.00390625" style="105" hidden="1" customWidth="1"/>
    <col min="17" max="17" width="11.00390625" style="104" hidden="1" customWidth="1"/>
    <col min="18" max="18" width="11.00390625" style="105" hidden="1" customWidth="1"/>
    <col min="19" max="19" width="14.421875" style="0" customWidth="1"/>
    <col min="20" max="20" width="5.140625" style="0" customWidth="1"/>
    <col min="21" max="23" width="11.00390625" style="0" hidden="1" customWidth="1"/>
    <col min="24" max="16384" width="11.57421875" style="0" customWidth="1"/>
  </cols>
  <sheetData>
    <row r="2" spans="1:23" ht="21">
      <c r="A2" s="106"/>
      <c r="B2" s="107" t="s">
        <v>204</v>
      </c>
      <c r="C2" s="108"/>
      <c r="D2" s="109"/>
      <c r="E2" s="108"/>
      <c r="F2" s="110"/>
      <c r="G2" s="108"/>
      <c r="H2" s="110"/>
      <c r="I2" s="108"/>
      <c r="J2" s="110"/>
      <c r="K2" s="108"/>
      <c r="L2" s="110"/>
      <c r="M2" s="108"/>
      <c r="N2" s="111"/>
      <c r="O2" s="108"/>
      <c r="P2" s="111"/>
      <c r="Q2" s="108"/>
      <c r="R2" s="111"/>
      <c r="S2" s="112"/>
      <c r="T2" s="113"/>
      <c r="U2" s="114"/>
      <c r="V2" s="115"/>
      <c r="W2" s="116"/>
    </row>
    <row r="3" spans="1:23" ht="16.5">
      <c r="A3" s="117"/>
      <c r="B3" s="118"/>
      <c r="C3" s="119"/>
      <c r="D3" s="120"/>
      <c r="E3" s="119"/>
      <c r="F3" s="121"/>
      <c r="G3" s="119"/>
      <c r="H3" s="121"/>
      <c r="I3" s="119"/>
      <c r="J3" s="121"/>
      <c r="K3" s="119"/>
      <c r="L3" s="121"/>
      <c r="M3" s="119"/>
      <c r="N3" s="122"/>
      <c r="O3" s="119"/>
      <c r="P3" s="122"/>
      <c r="Q3" s="119"/>
      <c r="R3" s="122"/>
      <c r="S3" s="123"/>
      <c r="T3" s="113"/>
      <c r="U3" s="124"/>
      <c r="V3" s="125"/>
      <c r="W3" s="116"/>
    </row>
    <row r="4" spans="1:23" ht="16.5">
      <c r="A4" s="106"/>
      <c r="B4" s="126"/>
      <c r="C4" s="127"/>
      <c r="D4" s="128"/>
      <c r="E4" s="129"/>
      <c r="F4" s="130"/>
      <c r="G4" s="129"/>
      <c r="H4" s="130"/>
      <c r="I4" s="129"/>
      <c r="J4" s="130"/>
      <c r="K4" s="129"/>
      <c r="L4" s="130"/>
      <c r="M4" s="129"/>
      <c r="N4" s="131"/>
      <c r="O4" s="129"/>
      <c r="P4" s="131"/>
      <c r="Q4" s="129"/>
      <c r="R4" s="131"/>
      <c r="S4" s="132"/>
      <c r="T4" s="113"/>
      <c r="U4" s="114"/>
      <c r="V4" s="115"/>
      <c r="W4" s="116"/>
    </row>
    <row r="5" spans="1:23" ht="16.5" customHeight="1">
      <c r="A5" s="117"/>
      <c r="B5" s="133">
        <f>'PLANILHA QUANTITATIVA'!B3</f>
        <v>0</v>
      </c>
      <c r="C5" s="133"/>
      <c r="D5" s="133"/>
      <c r="E5" s="134"/>
      <c r="F5" s="135"/>
      <c r="G5" s="134"/>
      <c r="H5" s="135"/>
      <c r="I5" s="134"/>
      <c r="J5" s="135"/>
      <c r="K5" s="134"/>
      <c r="L5" s="135"/>
      <c r="M5" s="134"/>
      <c r="N5" s="136"/>
      <c r="O5" s="134"/>
      <c r="P5" s="136"/>
      <c r="Q5" s="134"/>
      <c r="R5" s="136"/>
      <c r="S5" s="137"/>
      <c r="T5" s="113"/>
      <c r="U5" s="124"/>
      <c r="V5" s="125"/>
      <c r="W5" s="116"/>
    </row>
    <row r="6" spans="1:23" ht="17.25">
      <c r="A6" s="117"/>
      <c r="B6" s="138">
        <f>'PLANILHA QUANTITATIVA'!B4</f>
        <v>0</v>
      </c>
      <c r="C6" s="134"/>
      <c r="D6" s="139"/>
      <c r="E6" s="134"/>
      <c r="F6" s="135"/>
      <c r="G6" s="134"/>
      <c r="H6" s="135"/>
      <c r="I6" s="134"/>
      <c r="J6" s="135"/>
      <c r="K6" s="134"/>
      <c r="L6" s="135"/>
      <c r="M6" s="134"/>
      <c r="N6" s="140"/>
      <c r="O6" s="141"/>
      <c r="P6" s="140"/>
      <c r="Q6" s="141"/>
      <c r="R6" s="140"/>
      <c r="S6" s="142"/>
      <c r="T6" s="113"/>
      <c r="U6" s="124"/>
      <c r="V6" s="125"/>
      <c r="W6" s="116"/>
    </row>
    <row r="7" spans="1:23" ht="17.25">
      <c r="A7" s="117"/>
      <c r="B7" s="143" t="s">
        <v>4</v>
      </c>
      <c r="C7" s="134"/>
      <c r="D7" s="139"/>
      <c r="E7" s="134"/>
      <c r="F7" s="135"/>
      <c r="G7" s="134"/>
      <c r="H7" s="135"/>
      <c r="I7" s="134"/>
      <c r="J7" s="135"/>
      <c r="K7" s="134"/>
      <c r="L7" s="135"/>
      <c r="M7" s="134"/>
      <c r="N7" s="140"/>
      <c r="O7" s="141"/>
      <c r="P7" s="140"/>
      <c r="Q7" s="141"/>
      <c r="R7" s="140"/>
      <c r="S7" s="142"/>
      <c r="T7" s="113"/>
      <c r="U7" s="124"/>
      <c r="V7" s="125"/>
      <c r="W7" s="116"/>
    </row>
    <row r="8" spans="1:23" ht="17.25">
      <c r="A8" s="117"/>
      <c r="B8" s="138">
        <f>'PLANILHA QUANTITATIVA'!B7</f>
        <v>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13"/>
      <c r="U8" s="124"/>
      <c r="V8" s="125"/>
      <c r="W8" s="116"/>
    </row>
    <row r="9" spans="1:23" ht="17.25">
      <c r="A9" s="117"/>
      <c r="B9" s="145">
        <f>'PLANILHA QUANTITATIVA'!B8</f>
        <v>0</v>
      </c>
      <c r="C9" s="146"/>
      <c r="D9" s="147"/>
      <c r="E9" s="146"/>
      <c r="F9" s="148"/>
      <c r="G9" s="146"/>
      <c r="H9" s="148"/>
      <c r="I9" s="146"/>
      <c r="J9" s="148"/>
      <c r="K9" s="146"/>
      <c r="L9" s="148"/>
      <c r="M9" s="146"/>
      <c r="N9" s="122"/>
      <c r="O9" s="119"/>
      <c r="P9" s="122"/>
      <c r="Q9" s="119"/>
      <c r="R9" s="122"/>
      <c r="S9" s="123"/>
      <c r="T9" s="113"/>
      <c r="U9" s="124"/>
      <c r="V9" s="125"/>
      <c r="W9" s="116"/>
    </row>
    <row r="10" spans="1:23" ht="16.5">
      <c r="A10" s="117"/>
      <c r="B10" s="149"/>
      <c r="C10" s="146"/>
      <c r="D10" s="147"/>
      <c r="E10" s="146"/>
      <c r="F10" s="148"/>
      <c r="G10" s="146"/>
      <c r="H10" s="148"/>
      <c r="I10" s="146"/>
      <c r="J10" s="148"/>
      <c r="K10" s="146"/>
      <c r="L10" s="148"/>
      <c r="M10" s="146"/>
      <c r="N10" s="122"/>
      <c r="O10" s="119"/>
      <c r="P10" s="122"/>
      <c r="Q10" s="119"/>
      <c r="R10" s="122"/>
      <c r="S10" s="123"/>
      <c r="T10" s="113"/>
      <c r="U10" s="124"/>
      <c r="V10" s="125"/>
      <c r="W10" s="116"/>
    </row>
    <row r="11" spans="1:23" ht="18.75">
      <c r="A11" s="150" t="s">
        <v>8</v>
      </c>
      <c r="B11" s="151" t="s">
        <v>205</v>
      </c>
      <c r="C11" s="152" t="s">
        <v>206</v>
      </c>
      <c r="D11" s="153" t="s">
        <v>207</v>
      </c>
      <c r="E11" s="152" t="s">
        <v>208</v>
      </c>
      <c r="F11" s="153" t="s">
        <v>207</v>
      </c>
      <c r="G11" s="154" t="s">
        <v>209</v>
      </c>
      <c r="H11" s="153" t="s">
        <v>207</v>
      </c>
      <c r="I11" s="154" t="s">
        <v>210</v>
      </c>
      <c r="J11" s="153" t="s">
        <v>207</v>
      </c>
      <c r="K11" s="154" t="s">
        <v>211</v>
      </c>
      <c r="L11" s="153" t="s">
        <v>207</v>
      </c>
      <c r="M11" s="154" t="s">
        <v>212</v>
      </c>
      <c r="N11" s="155" t="s">
        <v>207</v>
      </c>
      <c r="O11" s="152" t="s">
        <v>213</v>
      </c>
      <c r="P11" s="156" t="s">
        <v>207</v>
      </c>
      <c r="Q11" s="152" t="s">
        <v>214</v>
      </c>
      <c r="R11" s="156" t="s">
        <v>207</v>
      </c>
      <c r="S11" s="157" t="s">
        <v>215</v>
      </c>
      <c r="T11" s="158"/>
      <c r="U11" s="124"/>
      <c r="V11" s="125"/>
      <c r="W11" s="159" t="s">
        <v>216</v>
      </c>
    </row>
    <row r="12" spans="1:23" ht="18.75">
      <c r="A12" s="160" t="s">
        <v>16</v>
      </c>
      <c r="B12" s="161">
        <f>'PLANILHA QUANTITATIVA'!B10</f>
        <v>0</v>
      </c>
      <c r="C12" s="162">
        <v>0.12</v>
      </c>
      <c r="D12" s="163">
        <f>C12*W12</f>
        <v>68786.15702399997</v>
      </c>
      <c r="E12" s="162">
        <v>0.35</v>
      </c>
      <c r="F12" s="163">
        <f>E12*W12</f>
        <v>200626.2913199999</v>
      </c>
      <c r="G12" s="162">
        <v>0.33</v>
      </c>
      <c r="H12" s="163">
        <f>G12*W12</f>
        <v>189161.93181599994</v>
      </c>
      <c r="I12" s="162">
        <v>0.2</v>
      </c>
      <c r="J12" s="163">
        <f>I12*W12</f>
        <v>114643.59503999996</v>
      </c>
      <c r="K12" s="162"/>
      <c r="L12" s="163">
        <f>K12*W12</f>
        <v>0</v>
      </c>
      <c r="M12" s="162"/>
      <c r="N12" s="164">
        <f>M12*W12</f>
        <v>0</v>
      </c>
      <c r="O12" s="162"/>
      <c r="P12" s="164"/>
      <c r="Q12" s="162"/>
      <c r="R12" s="164"/>
      <c r="S12" s="165"/>
      <c r="T12" s="158"/>
      <c r="U12" s="166">
        <f>C12+E12+G12+I12+K12+M12</f>
        <v>1</v>
      </c>
      <c r="V12" s="167"/>
      <c r="W12" s="168">
        <f>'PLANILHA QUANTITATIVA'!H10</f>
        <v>573217.9751999998</v>
      </c>
    </row>
    <row r="13" spans="1:23" s="174" customFormat="1" ht="18.75">
      <c r="A13" s="169"/>
      <c r="B13" s="170"/>
      <c r="C13" s="154"/>
      <c r="D13" s="153"/>
      <c r="E13" s="154"/>
      <c r="F13" s="153"/>
      <c r="G13" s="154"/>
      <c r="H13" s="153"/>
      <c r="I13" s="154"/>
      <c r="J13" s="153"/>
      <c r="K13" s="154"/>
      <c r="L13" s="153"/>
      <c r="M13" s="154"/>
      <c r="N13" s="171"/>
      <c r="O13" s="154"/>
      <c r="P13" s="171"/>
      <c r="Q13" s="154"/>
      <c r="R13" s="171"/>
      <c r="S13" s="157"/>
      <c r="T13" s="158"/>
      <c r="U13" s="166"/>
      <c r="V13" s="172"/>
      <c r="W13" s="173"/>
    </row>
    <row r="14" spans="1:23" ht="18.75">
      <c r="A14" s="160" t="s">
        <v>169</v>
      </c>
      <c r="B14" s="161">
        <f>'PLANILHA QUANTITATIVA'!B85</f>
        <v>0</v>
      </c>
      <c r="C14" s="162"/>
      <c r="D14" s="163">
        <f>C14*W14</f>
        <v>0</v>
      </c>
      <c r="E14" s="162"/>
      <c r="F14" s="163">
        <f>E14*W14</f>
        <v>0</v>
      </c>
      <c r="G14" s="162">
        <v>0.35</v>
      </c>
      <c r="H14" s="163">
        <f>G14*W14</f>
        <v>22015.705739999998</v>
      </c>
      <c r="I14" s="162">
        <v>0.65</v>
      </c>
      <c r="J14" s="163">
        <f>I14*W14</f>
        <v>40886.310659999996</v>
      </c>
      <c r="K14" s="162"/>
      <c r="L14" s="163">
        <f>K14*W14</f>
        <v>0</v>
      </c>
      <c r="M14" s="162"/>
      <c r="N14" s="164">
        <f>M14*W14</f>
        <v>0</v>
      </c>
      <c r="O14" s="162"/>
      <c r="P14" s="164"/>
      <c r="Q14" s="162"/>
      <c r="R14" s="164"/>
      <c r="S14" s="165"/>
      <c r="T14" s="158"/>
      <c r="U14" s="166">
        <f>C14+E14+G14+I14+K14+M14</f>
        <v>1</v>
      </c>
      <c r="V14" s="167"/>
      <c r="W14" s="168">
        <f>'PLANILHA QUANTITATIVA'!H85</f>
        <v>62902.01639999999</v>
      </c>
    </row>
    <row r="15" spans="1:23" s="174" customFormat="1" ht="18.75">
      <c r="A15" s="169"/>
      <c r="B15" s="170"/>
      <c r="C15" s="154"/>
      <c r="D15" s="153"/>
      <c r="E15" s="154"/>
      <c r="F15" s="153"/>
      <c r="G15" s="154"/>
      <c r="H15" s="153"/>
      <c r="I15" s="154"/>
      <c r="J15" s="153"/>
      <c r="K15" s="154"/>
      <c r="L15" s="153"/>
      <c r="M15" s="154"/>
      <c r="N15" s="171"/>
      <c r="O15" s="154"/>
      <c r="P15" s="171"/>
      <c r="Q15" s="154"/>
      <c r="R15" s="171"/>
      <c r="S15" s="157"/>
      <c r="T15" s="158"/>
      <c r="U15" s="166"/>
      <c r="V15" s="172"/>
      <c r="W15" s="173"/>
    </row>
    <row r="16" spans="1:23" ht="18.75">
      <c r="A16" s="175"/>
      <c r="B16" s="176"/>
      <c r="C16" s="154"/>
      <c r="D16" s="153"/>
      <c r="E16" s="154"/>
      <c r="F16" s="153"/>
      <c r="G16" s="154"/>
      <c r="H16" s="153"/>
      <c r="I16" s="154"/>
      <c r="J16" s="153"/>
      <c r="K16" s="154"/>
      <c r="L16" s="153"/>
      <c r="M16" s="154"/>
      <c r="N16" s="171"/>
      <c r="O16" s="154"/>
      <c r="P16" s="171"/>
      <c r="Q16" s="154"/>
      <c r="R16" s="171"/>
      <c r="S16" s="157"/>
      <c r="T16" s="177"/>
      <c r="U16" s="124"/>
      <c r="V16" s="124"/>
      <c r="W16" s="178"/>
    </row>
    <row r="17" spans="1:23" ht="16.5">
      <c r="A17" s="179"/>
      <c r="B17" s="180" t="s">
        <v>217</v>
      </c>
      <c r="C17" s="162"/>
      <c r="D17" s="181">
        <f>D18/W17</f>
        <v>0.10813393374257223</v>
      </c>
      <c r="E17" s="162"/>
      <c r="F17" s="181">
        <f>F18/W17</f>
        <v>0.3153906400825023</v>
      </c>
      <c r="G17" s="181"/>
      <c r="H17" s="181">
        <f>H18/W17</f>
        <v>0.3319776777095714</v>
      </c>
      <c r="I17" s="181"/>
      <c r="J17" s="181">
        <f>J18/W17</f>
        <v>0.2444977484653542</v>
      </c>
      <c r="K17" s="181"/>
      <c r="L17" s="181">
        <f>L18/W17</f>
        <v>0</v>
      </c>
      <c r="M17" s="181"/>
      <c r="N17" s="162">
        <f>N18/W17</f>
        <v>0</v>
      </c>
      <c r="O17" s="162"/>
      <c r="P17" s="162">
        <f>P18/W17</f>
        <v>0</v>
      </c>
      <c r="Q17" s="162"/>
      <c r="R17" s="162">
        <f>R18/W17</f>
        <v>0</v>
      </c>
      <c r="S17" s="182">
        <f aca="true" t="shared" si="0" ref="S17:S18">D17+F17+H17+J17+L17+N17+P17+R17</f>
        <v>1</v>
      </c>
      <c r="T17" s="183"/>
      <c r="U17" s="184"/>
      <c r="V17" s="185"/>
      <c r="W17" s="186">
        <f>W12+W14</f>
        <v>636119.9915999997</v>
      </c>
    </row>
    <row r="18" spans="1:23" ht="16.5">
      <c r="A18" s="187"/>
      <c r="B18" s="188" t="s">
        <v>218</v>
      </c>
      <c r="C18" s="189"/>
      <c r="D18" s="190">
        <f>SUM(D12:D16)</f>
        <v>68786.15702399997</v>
      </c>
      <c r="E18" s="189"/>
      <c r="F18" s="190">
        <f>SUM(F12:F16)</f>
        <v>200626.2913199999</v>
      </c>
      <c r="G18" s="191"/>
      <c r="H18" s="190">
        <f>SUM(H12:H15)</f>
        <v>211177.63755599994</v>
      </c>
      <c r="I18" s="191"/>
      <c r="J18" s="190">
        <f>SUM(J12:J15)</f>
        <v>155529.90569999994</v>
      </c>
      <c r="K18" s="191"/>
      <c r="L18" s="190">
        <f>SUM(L12:L15)</f>
        <v>0</v>
      </c>
      <c r="M18" s="191"/>
      <c r="N18" s="192">
        <f>SUM(N12:N15)</f>
        <v>0</v>
      </c>
      <c r="O18" s="189"/>
      <c r="P18" s="192">
        <f>SUM(P12:P15)</f>
        <v>0</v>
      </c>
      <c r="Q18" s="189"/>
      <c r="R18" s="192">
        <f>SUM(R12:R15)</f>
        <v>0</v>
      </c>
      <c r="S18" s="193">
        <f t="shared" si="0"/>
        <v>636119.9915999998</v>
      </c>
      <c r="T18" s="194"/>
      <c r="U18" s="195"/>
      <c r="V18" s="125"/>
      <c r="W18" s="196"/>
    </row>
    <row r="19" spans="1:23" ht="15.75">
      <c r="A19" s="197"/>
      <c r="B19" s="198"/>
      <c r="C19" s="108"/>
      <c r="D19" s="109"/>
      <c r="E19" s="108"/>
      <c r="F19" s="110"/>
      <c r="G19" s="108"/>
      <c r="H19" s="110"/>
      <c r="I19" s="108"/>
      <c r="J19" s="110"/>
      <c r="K19" s="108"/>
      <c r="L19" s="110"/>
      <c r="M19" s="108"/>
      <c r="N19" s="111"/>
      <c r="O19" s="108"/>
      <c r="P19" s="111"/>
      <c r="Q19" s="108"/>
      <c r="R19" s="111"/>
      <c r="S19" s="112"/>
      <c r="T19" s="113"/>
      <c r="U19" s="114"/>
      <c r="V19" s="115"/>
      <c r="W19" s="116"/>
    </row>
    <row r="20" spans="1:23" ht="16.5">
      <c r="A20" s="117"/>
      <c r="B20" s="199">
        <f>'PLANILHA QUANTITATIVA'!B129</f>
        <v>0</v>
      </c>
      <c r="C20" s="146"/>
      <c r="D20" s="147"/>
      <c r="E20" s="146"/>
      <c r="F20" s="148"/>
      <c r="G20" s="146"/>
      <c r="H20" s="148"/>
      <c r="I20" s="146"/>
      <c r="J20" s="148"/>
      <c r="K20" s="146"/>
      <c r="L20" s="148"/>
      <c r="M20" s="146"/>
      <c r="N20" s="122"/>
      <c r="O20" s="119"/>
      <c r="P20" s="122"/>
      <c r="Q20" s="119"/>
      <c r="R20" s="122"/>
      <c r="S20" s="123"/>
      <c r="T20" s="113"/>
      <c r="U20" s="124"/>
      <c r="V20" s="125"/>
      <c r="W20" s="116"/>
    </row>
    <row r="21" spans="1:23" ht="16.5">
      <c r="A21" s="200"/>
      <c r="B21" s="201"/>
      <c r="C21" s="202"/>
      <c r="D21" s="203"/>
      <c r="E21" s="202"/>
      <c r="F21" s="204"/>
      <c r="G21" s="202"/>
      <c r="H21" s="204"/>
      <c r="I21" s="202"/>
      <c r="J21" s="204"/>
      <c r="K21" s="202"/>
      <c r="L21" s="204"/>
      <c r="M21" s="202"/>
      <c r="N21" s="205"/>
      <c r="O21" s="206"/>
      <c r="P21" s="205"/>
      <c r="Q21" s="206"/>
      <c r="R21" s="205"/>
      <c r="S21" s="207"/>
      <c r="T21" s="208"/>
      <c r="U21" s="209"/>
      <c r="V21" s="210"/>
      <c r="W21" s="211"/>
    </row>
    <row r="22" spans="1:23" ht="16.5">
      <c r="A22" s="200"/>
      <c r="B22" s="201"/>
      <c r="C22" s="202"/>
      <c r="D22" s="203"/>
      <c r="E22" s="202"/>
      <c r="F22" s="204"/>
      <c r="G22" s="202"/>
      <c r="H22" s="204"/>
      <c r="I22" s="202"/>
      <c r="J22" s="204"/>
      <c r="K22" s="202"/>
      <c r="L22" s="204"/>
      <c r="M22" s="202"/>
      <c r="N22" s="205"/>
      <c r="O22" s="206"/>
      <c r="P22" s="205"/>
      <c r="Q22" s="206"/>
      <c r="R22" s="205"/>
      <c r="S22" s="207"/>
      <c r="T22" s="208"/>
      <c r="U22" s="209"/>
      <c r="V22" s="210"/>
      <c r="W22" s="211"/>
    </row>
    <row r="23" spans="1:23" ht="16.5">
      <c r="A23" s="200"/>
      <c r="B23" s="201"/>
      <c r="C23" s="202"/>
      <c r="D23" s="203"/>
      <c r="E23" s="212"/>
      <c r="F23" s="204"/>
      <c r="G23" s="202"/>
      <c r="H23" s="204"/>
      <c r="I23" s="202"/>
      <c r="J23" s="204"/>
      <c r="K23" s="202"/>
      <c r="L23" s="204"/>
      <c r="M23" s="202"/>
      <c r="N23" s="205"/>
      <c r="O23" s="206"/>
      <c r="P23" s="205"/>
      <c r="Q23" s="206"/>
      <c r="R23" s="205"/>
      <c r="S23" s="207"/>
      <c r="T23" s="208"/>
      <c r="U23" s="209"/>
      <c r="V23" s="210"/>
      <c r="W23" s="211"/>
    </row>
    <row r="24" spans="1:23" ht="16.5">
      <c r="A24" s="200"/>
      <c r="B24" s="201"/>
      <c r="C24" s="202"/>
      <c r="D24" s="203"/>
      <c r="E24" s="202"/>
      <c r="F24" s="204"/>
      <c r="G24" s="202"/>
      <c r="H24" s="204"/>
      <c r="I24" s="202"/>
      <c r="J24" s="204"/>
      <c r="K24" s="202"/>
      <c r="L24" s="204"/>
      <c r="M24" s="202"/>
      <c r="N24" s="205"/>
      <c r="O24" s="206"/>
      <c r="P24" s="205"/>
      <c r="Q24" s="206"/>
      <c r="R24" s="205"/>
      <c r="S24" s="207"/>
      <c r="T24" s="208"/>
      <c r="U24" s="209"/>
      <c r="V24" s="210"/>
      <c r="W24" s="211"/>
    </row>
    <row r="25" spans="1:23" ht="16.5" customHeight="1">
      <c r="A25" s="200"/>
      <c r="B25" s="213">
        <f>'PLANILHA QUANTITATIVA'!B132</f>
        <v>0</v>
      </c>
      <c r="C25" s="214" t="s">
        <v>219</v>
      </c>
      <c r="D25" s="214"/>
      <c r="E25" s="214"/>
      <c r="S25" s="207"/>
      <c r="T25" s="208"/>
      <c r="U25" s="209"/>
      <c r="V25" s="210"/>
      <c r="W25" s="211"/>
    </row>
    <row r="26" spans="1:23" ht="16.5" customHeight="1">
      <c r="A26" s="200"/>
      <c r="B26" s="213" t="s">
        <v>200</v>
      </c>
      <c r="C26" s="214" t="s">
        <v>220</v>
      </c>
      <c r="D26" s="214"/>
      <c r="E26" s="214"/>
      <c r="S26" s="207"/>
      <c r="T26" s="208"/>
      <c r="U26" s="209"/>
      <c r="V26" s="210"/>
      <c r="W26" s="211"/>
    </row>
    <row r="27" spans="1:23" ht="16.5" customHeight="1">
      <c r="A27" s="200"/>
      <c r="C27" s="214" t="s">
        <v>202</v>
      </c>
      <c r="D27" s="214"/>
      <c r="E27" s="214"/>
      <c r="S27" s="207"/>
      <c r="T27" s="208"/>
      <c r="U27" s="209"/>
      <c r="V27" s="210"/>
      <c r="W27" s="211"/>
    </row>
    <row r="28" spans="1:23" ht="15.75">
      <c r="A28" s="200"/>
      <c r="C28" s="202"/>
      <c r="D28" s="203"/>
      <c r="E28" s="202"/>
      <c r="F28" s="204"/>
      <c r="G28" s="202"/>
      <c r="H28" s="204"/>
      <c r="I28" s="202"/>
      <c r="J28" s="204"/>
      <c r="K28" s="202"/>
      <c r="L28" s="204"/>
      <c r="M28" s="202"/>
      <c r="N28" s="215"/>
      <c r="O28" s="216"/>
      <c r="P28" s="215"/>
      <c r="Q28" s="216"/>
      <c r="R28" s="215"/>
      <c r="S28" s="207"/>
      <c r="T28" s="208"/>
      <c r="U28" s="209"/>
      <c r="V28" s="210"/>
      <c r="W28" s="211"/>
    </row>
    <row r="29" spans="1:23" ht="16.5">
      <c r="A29" s="217"/>
      <c r="B29" s="218"/>
      <c r="C29" s="219"/>
      <c r="D29" s="220"/>
      <c r="E29" s="219"/>
      <c r="F29" s="221"/>
      <c r="G29" s="219"/>
      <c r="H29" s="221"/>
      <c r="I29" s="219"/>
      <c r="J29" s="221"/>
      <c r="K29" s="219"/>
      <c r="L29" s="221"/>
      <c r="M29" s="219"/>
      <c r="N29" s="222"/>
      <c r="O29" s="223"/>
      <c r="P29" s="222"/>
      <c r="Q29" s="223"/>
      <c r="R29" s="222"/>
      <c r="S29" s="224"/>
      <c r="T29" s="208"/>
      <c r="U29" s="225"/>
      <c r="V29" s="226"/>
      <c r="W29" s="211"/>
    </row>
  </sheetData>
  <sheetProtection selectLockedCells="1" selectUnlockedCells="1"/>
  <mergeCells count="5">
    <mergeCell ref="B5:D5"/>
    <mergeCell ref="C8:S8"/>
    <mergeCell ref="C25:E25"/>
    <mergeCell ref="C26:E26"/>
    <mergeCell ref="C27:E27"/>
  </mergeCells>
  <printOptions/>
  <pageMargins left="1.575" right="0.7875" top="1.0527777777777778" bottom="0.7875" header="0.7875" footer="0.5118055555555555"/>
  <pageSetup horizontalDpi="300" verticalDpi="300" orientation="landscape" paperSize="9" scale="55"/>
  <headerFooter alignWithMargins="0">
    <oddHeader>&amp;C&amp;"Times New Roman,Normal"&amp;12&amp;A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2019-09-20T16:56:53Z</cp:lastPrinted>
  <dcterms:created xsi:type="dcterms:W3CDTF">2007-10-01T12:25:25Z</dcterms:created>
  <dcterms:modified xsi:type="dcterms:W3CDTF">2019-09-20T16:54:49Z</dcterms:modified>
  <cp:category/>
  <cp:version/>
  <cp:contentType/>
  <cp:contentStatus/>
  <cp:revision>1136</cp:revision>
</cp:coreProperties>
</file>