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PLANILHA" sheetId="1" r:id="rId1"/>
    <sheet name="Memorial Descritivo" sheetId="2" r:id="rId2"/>
    <sheet name="Cronograma" sheetId="3" r:id="rId3"/>
    <sheet name="MEMORIAL DE CÁLCULO" sheetId="4" r:id="rId4"/>
    <sheet name="Planilha5" sheetId="5" r:id="rId5"/>
  </sheets>
  <definedNames>
    <definedName name="_xlnm.Print_Area" localSheetId="2">'Cronograma'!$A$1:$H$43</definedName>
    <definedName name="_xlnm.Print_Titles" localSheetId="0">'PLANILHA'!$8:$14</definedName>
  </definedNames>
  <calcPr fullCalcOnLoad="1"/>
</workbook>
</file>

<file path=xl/sharedStrings.xml><?xml version="1.0" encoding="utf-8"?>
<sst xmlns="http://schemas.openxmlformats.org/spreadsheetml/2006/main" count="986" uniqueCount="626">
  <si>
    <t>REFORMA CENTRO DE INFORMÁTICA CAJÚ</t>
  </si>
  <si>
    <t>LOCAL: RUA OLINO FUIN, JD. DO CAJÚ II, LENÇÓIS PAULISTA.</t>
  </si>
  <si>
    <t>PRAZO DE EXECUÇÃO : 150 dias</t>
  </si>
  <si>
    <t>ÁREA Existente Construída: 307,18 m²</t>
  </si>
  <si>
    <t>DATA DO DOCUMENTO: 29/08/2019 – FONTES :- CPOS Nº 176 (Sem Desoneração (Onerado)) e PINI Abril/19</t>
  </si>
  <si>
    <t>RELAÇÃO DE ITENS DA OBRA/SERVIÇO CONTRATADOS</t>
  </si>
  <si>
    <t>FONTE</t>
  </si>
  <si>
    <t>CÓDIGO</t>
  </si>
  <si>
    <t>ITEM</t>
  </si>
  <si>
    <t xml:space="preserve">DISCRIMINAÇÃO </t>
  </si>
  <si>
    <t>UNID</t>
  </si>
  <si>
    <t>QUANT</t>
  </si>
  <si>
    <t>CUSTO UNITÁRIO</t>
  </si>
  <si>
    <t>CUSTO TOTAL DO ITEM</t>
  </si>
  <si>
    <t xml:space="preserve">B.D.I. </t>
  </si>
  <si>
    <t>CUSTO TOTAL DO ITEM COM B.D.I.</t>
  </si>
  <si>
    <t>INCIDÊNCIA</t>
  </si>
  <si>
    <t>MATERIAL</t>
  </si>
  <si>
    <t>M.O.</t>
  </si>
  <si>
    <t>SUBTOTAL</t>
  </si>
  <si>
    <t>(%)</t>
  </si>
  <si>
    <t>INÍCIO, APOIO E ADMINISTRAÇÃO DA OBRA</t>
  </si>
  <si>
    <t>-</t>
  </si>
  <si>
    <t>CPOS</t>
  </si>
  <si>
    <t>02.08.020</t>
  </si>
  <si>
    <t>1.1</t>
  </si>
  <si>
    <t>Placa de identificação da obra</t>
  </si>
  <si>
    <t>m²</t>
  </si>
  <si>
    <t>02.05.202</t>
  </si>
  <si>
    <t>1.2</t>
  </si>
  <si>
    <t>Andaime torre metálico (1,5 x 1,5 m) com piso metálico</t>
  </si>
  <si>
    <t>mxmês</t>
  </si>
  <si>
    <t>DEMOLIÇÃO SEM REAPROVEITAMENTO</t>
  </si>
  <si>
    <t>03.04.020</t>
  </si>
  <si>
    <t>2.1</t>
  </si>
  <si>
    <t>Demolição manual de revestimento cerâmico, incluindo a base</t>
  </si>
  <si>
    <t>03.02.040</t>
  </si>
  <si>
    <t>2.2</t>
  </si>
  <si>
    <t>Demolição manual de alvenaria de elevação ou elemento vazado, incluindo revestimento</t>
  </si>
  <si>
    <t>m³</t>
  </si>
  <si>
    <t>03.01.020</t>
  </si>
  <si>
    <t>2.3</t>
  </si>
  <si>
    <t>Demolição manual de concreto simples</t>
  </si>
  <si>
    <t>PINI</t>
  </si>
  <si>
    <t>02.102.000022.SER</t>
  </si>
  <si>
    <t>2.4</t>
  </si>
  <si>
    <t>Demolição de piso revestido com granilite</t>
  </si>
  <si>
    <t>RETIRADA COM PROVÁVEL APROVEITAMENTO</t>
  </si>
  <si>
    <t>04.17.020</t>
  </si>
  <si>
    <t>3.1</t>
  </si>
  <si>
    <t>Remoção de aparelho de iluminação ou projetor fixo em teto, piso ou parede</t>
  </si>
  <si>
    <t>un</t>
  </si>
  <si>
    <t>04.02.090</t>
  </si>
  <si>
    <t>3.2</t>
  </si>
  <si>
    <t>Retirada de estrutura em madeira pontaletada - telhas de barro</t>
  </si>
  <si>
    <t>04.03.020</t>
  </si>
  <si>
    <t>3.3</t>
  </si>
  <si>
    <t>Retirada de telhamento em barro</t>
  </si>
  <si>
    <t>04.08.020</t>
  </si>
  <si>
    <t>3.4</t>
  </si>
  <si>
    <t>Retirada de folha de esquadria em madeira</t>
  </si>
  <si>
    <t>04.08.040</t>
  </si>
  <si>
    <t>3.5</t>
  </si>
  <si>
    <t>Retirada de guarnição, moldura e peças lineares em madeira, fixadas</t>
  </si>
  <si>
    <t>m</t>
  </si>
  <si>
    <t>04.08.060</t>
  </si>
  <si>
    <t>3.6</t>
  </si>
  <si>
    <t>Retirada de batente com guarnição e peças lineares em madeira, chumbados</t>
  </si>
  <si>
    <t>04.08.080</t>
  </si>
  <si>
    <t>3.7</t>
  </si>
  <si>
    <t>Retirada de elemento em madeira e sistema de fixação tipo quadro, lousa, etc.</t>
  </si>
  <si>
    <t>04.09.020</t>
  </si>
  <si>
    <t>3.8</t>
  </si>
  <si>
    <t>Retirada de esquadria metálica em geral</t>
  </si>
  <si>
    <t>04.10.060</t>
  </si>
  <si>
    <t>3.9</t>
  </si>
  <si>
    <t>Retirada de dobradiça</t>
  </si>
  <si>
    <t>04.11.020</t>
  </si>
  <si>
    <t>3.10</t>
  </si>
  <si>
    <t>Retirada de aparelho sanitário incluindo acessórios</t>
  </si>
  <si>
    <t>04.11.030</t>
  </si>
  <si>
    <t>3.11</t>
  </si>
  <si>
    <t>Retirada de bancada incluindo pertences</t>
  </si>
  <si>
    <t>04.11.060</t>
  </si>
  <si>
    <t>3.12</t>
  </si>
  <si>
    <t>Retirada de complemento sanitário fixado ou de sobrepor</t>
  </si>
  <si>
    <t>04.11.160</t>
  </si>
  <si>
    <t>3.13</t>
  </si>
  <si>
    <t>Retirada de caixa de descarga de sobrepor ou acoplada</t>
  </si>
  <si>
    <t>SERVIÇO EM SOLO E ROCHA, MANUAL</t>
  </si>
  <si>
    <t>05.07.040</t>
  </si>
  <si>
    <t>4.1</t>
  </si>
  <si>
    <t>Remoção de entulho separado de obra com caçamba metálica - terra, alvenaria, concreto, argamassa, madeira, papel, plástico ou metal</t>
  </si>
  <si>
    <t xml:space="preserve"> </t>
  </si>
  <si>
    <t>06.02.020</t>
  </si>
  <si>
    <t>5.1</t>
  </si>
  <si>
    <t>Escavação manual em solo de 1ª e 2ª categoria em vala ou cava até 1,50 m</t>
  </si>
  <si>
    <t>06.12.020</t>
  </si>
  <si>
    <t>5.2</t>
  </si>
  <si>
    <t>Aterro manual apiloado de área interna com maço de 30 kg</t>
  </si>
  <si>
    <t>06.14.020</t>
  </si>
  <si>
    <t>5.3</t>
  </si>
  <si>
    <t>Carga manual de solo</t>
  </si>
  <si>
    <t>FORMA</t>
  </si>
  <si>
    <t>09.01.020</t>
  </si>
  <si>
    <t>6.1</t>
  </si>
  <si>
    <t>Forma de madeira comum para fundação.</t>
  </si>
  <si>
    <t>09.01.030</t>
  </si>
  <si>
    <t>6.2</t>
  </si>
  <si>
    <t>Forma de madeira comum para estrutura</t>
  </si>
  <si>
    <t>ARMADURA EM BARRA</t>
  </si>
  <si>
    <t>10.01.040</t>
  </si>
  <si>
    <t>7.1</t>
  </si>
  <si>
    <t>Armadura em barra de aço CA-50 (A ou B) fyk= 500 MPa</t>
  </si>
  <si>
    <t>kg</t>
  </si>
  <si>
    <t>10.01.060</t>
  </si>
  <si>
    <t>7.2</t>
  </si>
  <si>
    <t>Armadura em barra de aço CA-60 (A ou B) fyk= 600 MPa</t>
  </si>
  <si>
    <t>CONCRETO , MASSA E LASTRO</t>
  </si>
  <si>
    <t>11.01.130</t>
  </si>
  <si>
    <t>8.1</t>
  </si>
  <si>
    <t>Concreto usinado, fck = 25,0 MPa</t>
  </si>
  <si>
    <t>11.16.040</t>
  </si>
  <si>
    <t>8.2</t>
  </si>
  <si>
    <t>Lançamento e adensamento de concreto ou massa em fundação</t>
  </si>
  <si>
    <t>11.18.040</t>
  </si>
  <si>
    <t>8.3</t>
  </si>
  <si>
    <t>Lastro de pedra britada</t>
  </si>
  <si>
    <t>FUNDAÇÃO PROFUNDA</t>
  </si>
  <si>
    <t>12.01.04</t>
  </si>
  <si>
    <t>9.1</t>
  </si>
  <si>
    <t>Broca em concreto armado diâmetro de 25 cm - completa</t>
  </si>
  <si>
    <t>FORRO</t>
  </si>
  <si>
    <t>22.03.070</t>
  </si>
  <si>
    <t>10.1</t>
  </si>
  <si>
    <t>Forro em lâmina de PVC</t>
  </si>
  <si>
    <t>Deverá ser apresentado o ensaio para determinação do índice de  propagação superficial de chamas do forro PVC.</t>
  </si>
  <si>
    <t>ALVENARIA E ELEMENTO DIVISOR</t>
  </si>
  <si>
    <t>14.04.210</t>
  </si>
  <si>
    <t>11.1</t>
  </si>
  <si>
    <t>Alvenaria de bloco cerâmico de vedação, uso revestido, de 14 cm</t>
  </si>
  <si>
    <t>14.28.030</t>
  </si>
  <si>
    <t>11.2</t>
  </si>
  <si>
    <t>Elemento vazado em concreto, tipo quadriculado de 39 x 39 x 10 cm</t>
  </si>
  <si>
    <t>ESTRUTURA EM MADEIRA, FERRO, ALUMINIO E MADEIRA</t>
  </si>
  <si>
    <t>15.03.030</t>
  </si>
  <si>
    <t>12.1</t>
  </si>
  <si>
    <t>Fornecimento e montagem de estrutura em aço ASTM-A36, sem pintura</t>
  </si>
  <si>
    <t>TELHAMENTO</t>
  </si>
  <si>
    <t>16.13.140</t>
  </si>
  <si>
    <t>13.1</t>
  </si>
  <si>
    <t>Telhamento em chapa de aço galvanizado autoportante, perfil trapezoidal, com espessura de 0,80 mm e altura de 120 mm</t>
  </si>
  <si>
    <t>16.32.120</t>
  </si>
  <si>
    <t>13.2</t>
  </si>
  <si>
    <t>Cobertura plana em chapa de policarbonato alveolar de 10 mm</t>
  </si>
  <si>
    <t>16.33.022</t>
  </si>
  <si>
    <t>13.3</t>
  </si>
  <si>
    <t>Calha, rufo, afins em chapa galvanizada nº 24 - corte 0,33 m</t>
  </si>
  <si>
    <t>REVESTIMENTO EM ARGAMASSA, INCLUSIVE MURETA EXTERNA</t>
  </si>
  <si>
    <t>17.02.220</t>
  </si>
  <si>
    <t>14.</t>
  </si>
  <si>
    <t>Reboco</t>
  </si>
  <si>
    <t>17.03.020</t>
  </si>
  <si>
    <t>14.2</t>
  </si>
  <si>
    <t>Cimentado desempenado</t>
  </si>
  <si>
    <t>REVESTIMENTO CERÂMICO</t>
  </si>
  <si>
    <t>18.08.032</t>
  </si>
  <si>
    <t>15.1</t>
  </si>
  <si>
    <t>Revestimento em porcelanato esmaltado antiderrapante para área externa e ambiente com alto tráfego, grupo de absorção BIa, assentado com argamassa colante industrializada, rejuntado</t>
  </si>
  <si>
    <t>18.08.042</t>
  </si>
  <si>
    <t>15.2</t>
  </si>
  <si>
    <t>Rodapé em porcelanato esmaltado antiderrapante para área externa e ambiente com alto tráfego, grupo de absorção BIa, assentado com argamassa colante industrializada, rejuntado</t>
  </si>
  <si>
    <t>18.08.062</t>
  </si>
  <si>
    <t>15.3</t>
  </si>
  <si>
    <t>Revestimento em porcelanato esmaltado polido para área interna e ambiente com tráfego médio, grupo de absorção BIa, assentado com argamassa colante industrializada, rejuntado</t>
  </si>
  <si>
    <t>18.08.072</t>
  </si>
  <si>
    <t>15.4</t>
  </si>
  <si>
    <t>Rodapé em porcelanato esmaltado polido para área interna e ambiente com tráfego médio, grupo de absorção BIa, assentado com argamassa colante industrializada, rejuntado</t>
  </si>
  <si>
    <t>18.11.052</t>
  </si>
  <si>
    <t>15.5</t>
  </si>
  <si>
    <t>Revestimento em placa cerâmica esmaltada, tipo monoporosa, retangular, assentado e rejuntado com argamassa industrializada</t>
  </si>
  <si>
    <t>23-24</t>
  </si>
  <si>
    <t>ESQUADRIA, MARCENARIA ELEMENTO EM MADEIRA E FERRO</t>
  </si>
  <si>
    <t>23.13.052</t>
  </si>
  <si>
    <t>16.1</t>
  </si>
  <si>
    <t>Porta lisa de madeira, interna, resistente a umidade "PIM RU", para acabamento em pintura, tipo acessível, padrão dimensional médio/pesado, com ferragens, completo - 90 x 210 cm</t>
  </si>
  <si>
    <t>23.13.064</t>
  </si>
  <si>
    <t>16.2</t>
  </si>
  <si>
    <t>Porta lisa de madeira, interna, resistente a umidade "PIM RU", para acabamento em pintura, de correr ou deslizante, tipo acessível, padrão dimensional pesado, com sistema deslizante e ferragens, completo - 100 x 210 cm</t>
  </si>
  <si>
    <t>23.13.001</t>
  </si>
  <si>
    <t>16.4</t>
  </si>
  <si>
    <t>Porta lisa de madeira, interna "PIM", para acabamento em pintura, padrão dimensional médio/pesado, com ferragens, completo - 80 x 210 cm</t>
  </si>
  <si>
    <t>FERRAGEM COMPLEMENTAR PARA ESQUADRIA</t>
  </si>
  <si>
    <t>28.20.650</t>
  </si>
  <si>
    <t>17.1</t>
  </si>
  <si>
    <t>Puxador duplo em aço inoxidável, para porta de madeira, alumínio ou vidro, de 350 mm</t>
  </si>
  <si>
    <t>ACESSIBILIDADE</t>
  </si>
  <si>
    <t>30.04.060</t>
  </si>
  <si>
    <t>18.1</t>
  </si>
  <si>
    <t>Revestimento em chapa de aço inoxidável para proteção de portas, altura de 40 cm</t>
  </si>
  <si>
    <t>30.08.060</t>
  </si>
  <si>
    <t>18.2</t>
  </si>
  <si>
    <t>Bacia sifonada de louça para pessoas com mobilidade reduzida - 6 litros</t>
  </si>
  <si>
    <t>30.08.040</t>
  </si>
  <si>
    <t>18.3</t>
  </si>
  <si>
    <t>Lavatório de louça para canto sem coluna para pessoas com mobilidade reduzida</t>
  </si>
  <si>
    <t>30.01.030</t>
  </si>
  <si>
    <t>18.4</t>
  </si>
  <si>
    <t>Barra de apoio reta, para pessoas com mobilidade reduzida, em tubo de aço inoxidável de 1 1/2´ x 800 mm</t>
  </si>
  <si>
    <t>30.01.120</t>
  </si>
  <si>
    <t>18.5</t>
  </si>
  <si>
    <t>Barra de apoio reta, para pessoas com mobilidade reduzida, em tubo de aço inoxidável de 1 1/4´ x 400 mm</t>
  </si>
  <si>
    <t>VIDRO COMUM E LAMINADO</t>
  </si>
  <si>
    <t>26.02.040</t>
  </si>
  <si>
    <t>19.1</t>
  </si>
  <si>
    <t>Vidro temperado incolor de 8 mm</t>
  </si>
  <si>
    <t>26.03.090</t>
  </si>
  <si>
    <t>19.2</t>
  </si>
  <si>
    <t>Vidro laminado temperado jateado de 8mm</t>
  </si>
  <si>
    <t>IMPERMEABILIZAÇÃO, PROTEÇÃO E JUNTA</t>
  </si>
  <si>
    <t>32.15.030</t>
  </si>
  <si>
    <t>20.1</t>
  </si>
  <si>
    <t>Impermeabilização em manta asfáltica com armadura, tipo III-B, espessura de 3 mm</t>
  </si>
  <si>
    <t>PINTURA</t>
  </si>
  <si>
    <t>24.103.000150.SER</t>
  </si>
  <si>
    <t>21.1</t>
  </si>
  <si>
    <t>Tinta látex PVA, em parede interna, em massa, inclusive preparo, 3 demãos</t>
  </si>
  <si>
    <t>33.10.041</t>
  </si>
  <si>
    <t>21.2</t>
  </si>
  <si>
    <t>Esmalte à base de água em massa, inclusive preparo</t>
  </si>
  <si>
    <t>33.10.030</t>
  </si>
  <si>
    <t>21.3</t>
  </si>
  <si>
    <t>Tinta acrílica antimofo em massa, inclusive preparo</t>
  </si>
  <si>
    <t>24.101.000090.SER</t>
  </si>
  <si>
    <t>21.4</t>
  </si>
  <si>
    <t>Pintura com Verniz em esquadria de madeira, com 3 demãos</t>
  </si>
  <si>
    <t>BANCADAS, APARELHOS, LOUÇAS E METAIS</t>
  </si>
  <si>
    <t>44.01.050</t>
  </si>
  <si>
    <t>22.1</t>
  </si>
  <si>
    <t>Bacia sifonada de louça sem tampa - 6 litros</t>
  </si>
  <si>
    <t>44.02.060</t>
  </si>
  <si>
    <t>22.2</t>
  </si>
  <si>
    <t>Tampo/bancada em granito com espessura de 3 cm</t>
  </si>
  <si>
    <t>44.06.330</t>
  </si>
  <si>
    <t>22.3</t>
  </si>
  <si>
    <t>Cuba em aço inoxidável simples de 500x400x400mm</t>
  </si>
  <si>
    <t>44.03.590</t>
  </si>
  <si>
    <t>22.4</t>
  </si>
  <si>
    <t>Torneira de mesa para pia com bica móvel e arejador em latão fundido cromado</t>
  </si>
  <si>
    <t>44.03.460</t>
  </si>
  <si>
    <t>22.5</t>
  </si>
  <si>
    <t>Torneira para lavatório em latão fundido cromado, DN= 1/2´</t>
  </si>
  <si>
    <t>44.20.640</t>
  </si>
  <si>
    <t>22.6</t>
  </si>
  <si>
    <t>Válvula de metal cromado de 1 1/2´</t>
  </si>
  <si>
    <t>44.20.150</t>
  </si>
  <si>
    <t>22.7</t>
  </si>
  <si>
    <t>Acabamento cromado para registro</t>
  </si>
  <si>
    <t>44.20.230</t>
  </si>
  <si>
    <t>22.8</t>
  </si>
  <si>
    <t>Tubo de ligação para sanitário</t>
  </si>
  <si>
    <t>44.20.100</t>
  </si>
  <si>
    <t>22.9</t>
  </si>
  <si>
    <t>Engate flexível metálico DN=1/2”</t>
  </si>
  <si>
    <t>44.20.010</t>
  </si>
  <si>
    <t>22.10</t>
  </si>
  <si>
    <t>Sifão plástico universal de 1”</t>
  </si>
  <si>
    <t>44.01.270</t>
  </si>
  <si>
    <t>22.11</t>
  </si>
  <si>
    <t>Cuba de louça embutir oval</t>
  </si>
  <si>
    <t>44.03.050</t>
  </si>
  <si>
    <t>22.12</t>
  </si>
  <si>
    <t>Dispenser papel higiênico em ABS para rolão 300 / 600 m, com visor</t>
  </si>
  <si>
    <t>44.03.130</t>
  </si>
  <si>
    <t>22.13</t>
  </si>
  <si>
    <t>Saboneteira tipo dispenser, para refil de 800 ml</t>
  </si>
  <si>
    <t>44.03.360</t>
  </si>
  <si>
    <t>22.14</t>
  </si>
  <si>
    <t>Ducha higiênica cromada</t>
  </si>
  <si>
    <t>44.03.180</t>
  </si>
  <si>
    <t>22.15</t>
  </si>
  <si>
    <t>Dispenser toalheiro em ABS, para folhas</t>
  </si>
  <si>
    <t>44.03.090</t>
  </si>
  <si>
    <t>22.16</t>
  </si>
  <si>
    <t>Cabide cromado para banheiro</t>
  </si>
  <si>
    <t>49.01.020</t>
  </si>
  <si>
    <t>22.17</t>
  </si>
  <si>
    <t>Caixa sifonada de PVC rígido de 100 x 150 x 50 mm, com grelha</t>
  </si>
  <si>
    <r>
      <t>13-30</t>
    </r>
    <r>
      <rPr>
        <b/>
        <sz val="10"/>
        <rFont val="Arial"/>
        <family val="2"/>
      </rPr>
      <t>-46-47</t>
    </r>
  </si>
  <si>
    <t>INSTALAÇÕES HIDRÁULICAS</t>
  </si>
  <si>
    <t>13.160.000200.SER</t>
  </si>
  <si>
    <t>23.1</t>
  </si>
  <si>
    <t>Ponto de água fria com tubo de PVC e conexões, Ø 25 mm</t>
  </si>
  <si>
    <t xml:space="preserve">un </t>
  </si>
  <si>
    <t>46.01.050</t>
  </si>
  <si>
    <t>23.2</t>
  </si>
  <si>
    <t>Tubo de PVC rígido soldável marrom, DN= 50 mm, (1 1/2´), inclusive conexões</t>
  </si>
  <si>
    <t>47.04.080</t>
  </si>
  <si>
    <t>23.3</t>
  </si>
  <si>
    <t>Válvula de descarga externa, tipo alavanca com registro próprio, DN= 1 1/4´ e DN= 1 1/2´</t>
  </si>
  <si>
    <t>47.01.020</t>
  </si>
  <si>
    <t>23.4</t>
  </si>
  <si>
    <t>Registro de gaveta em latão fundido sem acabamento, DN= 3/4´</t>
  </si>
  <si>
    <t>13.160.000520.SER</t>
  </si>
  <si>
    <t>23.5</t>
  </si>
  <si>
    <t>Ponto de esgoto secundário, com tubo de PVC e conexões, Ø 40 e 50 mm</t>
  </si>
  <si>
    <t>13.160.000500.SER</t>
  </si>
  <si>
    <t>23.6</t>
  </si>
  <si>
    <t>Ponto de esgoto primário, com tubo de PVC e conexões, Ø 100 mm</t>
  </si>
  <si>
    <t>30.107.000050. SER</t>
  </si>
  <si>
    <t>23.7</t>
  </si>
  <si>
    <t>Caixa de inspeção em alvenaria - 1/2 tijolo comum maciço revestido internamente com argamassa de cimento e areia sem peneirar, traço 1:3, lastro de concreto e = 10 cm, tampa e = 5 cm, dimensões 40 x 40 x 60 cm</t>
  </si>
  <si>
    <t>INSTALAÇÕES ELÉTRICAS</t>
  </si>
  <si>
    <t>24.1</t>
  </si>
  <si>
    <t>ENTRADA DE ENERGIA ELÉTRICA</t>
  </si>
  <si>
    <t>68.01.310</t>
  </si>
  <si>
    <t>24.1.1</t>
  </si>
  <si>
    <t>Poste de concreto duplo T, 90 kg, H = 7,50 m</t>
  </si>
  <si>
    <t xml:space="preserve"> un </t>
  </si>
  <si>
    <t>38.01.080</t>
  </si>
  <si>
    <t>24.1.2</t>
  </si>
  <si>
    <t>Eletroduto de PVC rígido roscável de 1 1/4´ - com acessórios</t>
  </si>
  <si>
    <t xml:space="preserve"> m </t>
  </si>
  <si>
    <t>36.04.010</t>
  </si>
  <si>
    <t>24.1.3</t>
  </si>
  <si>
    <t>Suporte para 1 isolador de baixa tensão</t>
  </si>
  <si>
    <t>36.05.010</t>
  </si>
  <si>
    <t>24.1.4</t>
  </si>
  <si>
    <t>Isolador tipo roldana para baixa tensão de 76 x 79 mm</t>
  </si>
  <si>
    <t>37.13.660</t>
  </si>
  <si>
    <t>24.1.5</t>
  </si>
  <si>
    <t>Disjuntor termomagnético, tripolar 220/380 V, corrente de 60 A até 100 A</t>
  </si>
  <si>
    <t>37.24.032</t>
  </si>
  <si>
    <t>24.1.6</t>
  </si>
  <si>
    <t>Supressor de surto monofásico, Fase-Terra, In &gt; ou = 20 kA, Imax. de surto de 50 até 80 Ka</t>
  </si>
  <si>
    <t>69.20.070</t>
  </si>
  <si>
    <t>24.1.7</t>
  </si>
  <si>
    <t>Fita em aço inoxidável para poste de 0,50 m x 19 mm, com fecho em aço inoxidável</t>
  </si>
  <si>
    <t>39.04.060</t>
  </si>
  <si>
    <t>24.1.8</t>
  </si>
  <si>
    <t>Cabo de cobre nu, têmpera mole, classe 2, de 25 mm²</t>
  </si>
  <si>
    <t>42.05.160</t>
  </si>
  <si>
    <t>24.1.9</t>
  </si>
  <si>
    <t>Conector olhal cabo/haste de 5/8´</t>
  </si>
  <si>
    <t>39.09.040</t>
  </si>
  <si>
    <t>24.1.10</t>
  </si>
  <si>
    <t>Conector split-bolt para cabo de 35 mm², latão, simples</t>
  </si>
  <si>
    <t>42.05.200</t>
  </si>
  <si>
    <t>24.1.11</t>
  </si>
  <si>
    <t>Haste de aterramento de 5/8´ x 2,40 m</t>
  </si>
  <si>
    <t>42.05.310</t>
  </si>
  <si>
    <t>24.1.12</t>
  </si>
  <si>
    <t>Caixa de inspeção do terra cilíndrica em PVC rígido, diâmetro de 300 mm - h= 250 mm</t>
  </si>
  <si>
    <t>42.05.300</t>
  </si>
  <si>
    <t>24.1.13</t>
  </si>
  <si>
    <t>Tampa para caixa de inspeção cilíndrica, aço galvanizado</t>
  </si>
  <si>
    <t>39.10.130</t>
  </si>
  <si>
    <t>24.1.14</t>
  </si>
  <si>
    <t>Terminal de pressão/compressão para cabo de 35 mm²</t>
  </si>
  <si>
    <t>39.21.080</t>
  </si>
  <si>
    <t>24.1.15</t>
  </si>
  <si>
    <t>Cabo de cobre flexível de 35 mm², isolamento 0,6/1kV - isolação HEPR 90°C</t>
  </si>
  <si>
    <t>36.03.020</t>
  </si>
  <si>
    <t>24.1.16</t>
  </si>
  <si>
    <t>Caixa de medição polifásica (500 x 600 x 200) mm, padrão concessionárias</t>
  </si>
  <si>
    <t>24.2</t>
  </si>
  <si>
    <t>INSTALAÇÕES ELÉTRICAS E ILUMINAÇÃO</t>
  </si>
  <si>
    <t xml:space="preserve">   </t>
  </si>
  <si>
    <t>41.14.620</t>
  </si>
  <si>
    <t>24.2.1</t>
  </si>
  <si>
    <t>Luminária retangular de embutir tipo calha aberta com refletor e aletas parabólicas para 2 lâmpadas fluorescentes tubulares de 28/54W</t>
  </si>
  <si>
    <t>24.2.2</t>
  </si>
  <si>
    <t>Luminária retangular de sobrepor tipo calha aberta com refletor e aletas parabólicas para 2 lâmpadas fluorescentes tubulares 28/54W</t>
  </si>
  <si>
    <t>41.14.210</t>
  </si>
  <si>
    <t>24.2.3</t>
  </si>
  <si>
    <t>Luminária quadrada de embutir tipo calha aberta com aletas planas, para 2 lâmpadas fluorescentes compactas de 18 W/26 W</t>
  </si>
  <si>
    <t>41.13.200</t>
  </si>
  <si>
    <t>24.2.4</t>
  </si>
  <si>
    <t>Luminária blindada oval de sobrepor ou arandela, para lâmpada fluorescentes compacta</t>
  </si>
  <si>
    <t>41.02.541</t>
  </si>
  <si>
    <t>24.2.5</t>
  </si>
  <si>
    <t>Lâmpada LED tubular T8 com base G13, de 900 até 1050 Im - 9 a 10W</t>
  </si>
  <si>
    <t>41.02.551</t>
  </si>
  <si>
    <t>24.2.6</t>
  </si>
  <si>
    <t>Lâmpada LED tubular T8 com base G13, de 1850 até 2000 Im - 18 a 20W</t>
  </si>
  <si>
    <t>41.02.580</t>
  </si>
  <si>
    <t>24.2.7</t>
  </si>
  <si>
    <t>Lâmpada LED 13,5W, com base E-27, 1400 até 1510lm</t>
  </si>
  <si>
    <t>40.05.020</t>
  </si>
  <si>
    <t>24.2.8</t>
  </si>
  <si>
    <t>Interruptor com 1 tecla simples e placa</t>
  </si>
  <si>
    <t xml:space="preserve"> cj </t>
  </si>
  <si>
    <t>40.05.040</t>
  </si>
  <si>
    <t>24.2.9</t>
  </si>
  <si>
    <t>Interruptor com 2 teclas simples e placa</t>
  </si>
  <si>
    <t>40.05.080</t>
  </si>
  <si>
    <t>24.2.10</t>
  </si>
  <si>
    <t>Interruptor com 1 tecla paralelo e placa</t>
  </si>
  <si>
    <t>40.04.470</t>
  </si>
  <si>
    <t>24.2.11</t>
  </si>
  <si>
    <t>Conjunto 2 tomadas 2P+T de 10 A, completo</t>
  </si>
  <si>
    <t>37.13.600</t>
  </si>
  <si>
    <t>24.2.12</t>
  </si>
  <si>
    <t>Disjuntor termomagnético, unipolar 127/220 V, corrente de 10 A até 30 A</t>
  </si>
  <si>
    <t>37.13.630</t>
  </si>
  <si>
    <t>24.2.13</t>
  </si>
  <si>
    <t>Disjuntor termomagnético, bipolar 220/380 V, corrente de 10 A até 50 A</t>
  </si>
  <si>
    <t>37.13.650</t>
  </si>
  <si>
    <t>24.2.14</t>
  </si>
  <si>
    <t>Disjuntor termomagnético, tripolar 220/380 V, corrente de 10 A até 50 A</t>
  </si>
  <si>
    <t>24.2.15</t>
  </si>
  <si>
    <t>37.03.230</t>
  </si>
  <si>
    <t>24.2.16</t>
  </si>
  <si>
    <t>Quadro de distribuição universal de embutir, para disjuntores 44 DIN / 32 Bolt-on - 150 A - sem componentes</t>
  </si>
  <si>
    <t>37.03.200</t>
  </si>
  <si>
    <t>24.2.17</t>
  </si>
  <si>
    <t>Quadro de distribuição universal de embutir, para disjuntores 16 DIN / 12 Bolt-on - 150 A - sem componentes</t>
  </si>
  <si>
    <t>24.2.18</t>
  </si>
  <si>
    <t>39.02.030</t>
  </si>
  <si>
    <t>24.2.19</t>
  </si>
  <si>
    <t>Cabo de cobre de 6 mm², isolamento 750 V - isolação em PVC 70°C</t>
  </si>
  <si>
    <t>39.02.010</t>
  </si>
  <si>
    <t>24.2.20</t>
  </si>
  <si>
    <t>Cabo de cobre de 1,5 mm², isolamento 750 V - isolação em PVC 70°C</t>
  </si>
  <si>
    <t>39.02.016</t>
  </si>
  <si>
    <t>24.2.21</t>
  </si>
  <si>
    <t>Cabo de cobre de 2,5 mm², isolamento 750 V - isolação em PVC 70°C</t>
  </si>
  <si>
    <t>39.02.020</t>
  </si>
  <si>
    <t>24.2.22</t>
  </si>
  <si>
    <t>Cabo de cobre de 4 mm², isolamento 750 V - isolação em PVC 70°C</t>
  </si>
  <si>
    <t>39.04.050</t>
  </si>
  <si>
    <t>24.2.23</t>
  </si>
  <si>
    <t>Cabo de cobre nu, têmpera mole, classe 2, de 16 mm²</t>
  </si>
  <si>
    <t>24.2.24</t>
  </si>
  <si>
    <t>24.2.25</t>
  </si>
  <si>
    <t>38.01.040</t>
  </si>
  <si>
    <t>24.2.26</t>
  </si>
  <si>
    <t>Eletroduto de PVC rígido roscável de 3/4´ - com acessórios</t>
  </si>
  <si>
    <t>40.06.500</t>
  </si>
  <si>
    <t>24.2.27</t>
  </si>
  <si>
    <t>Condulete em PVC de 3/4´ - com tampa</t>
  </si>
  <si>
    <t>38.19.010</t>
  </si>
  <si>
    <t>24.2.28</t>
  </si>
  <si>
    <t>Eletroduto de PVC corrugado flexível leve, diâmetro externo de 16 mm</t>
  </si>
  <si>
    <t>38.13.020</t>
  </si>
  <si>
    <t>24.2.29</t>
  </si>
  <si>
    <t>Eletroduto corrugado em polietileno de alta densidade, DN= 50 mm, com acessórios</t>
  </si>
  <si>
    <t>40.02.040</t>
  </si>
  <si>
    <t>24.2.30</t>
  </si>
  <si>
    <t>Caixa de passagem em chapa, com tampa parafusada, 150 x 150 x 80 mm</t>
  </si>
  <si>
    <t>40.07.010</t>
  </si>
  <si>
    <t>24.2.31</t>
  </si>
  <si>
    <t>Caixa em PVC de 4´ x 2´</t>
  </si>
  <si>
    <t>39.21.231</t>
  </si>
  <si>
    <t>24.2.32</t>
  </si>
  <si>
    <t>Cabo de cobre flexível de 3 x 2,5 mm², isolamento 0,6/1 kV - isolação HEPR 90°C</t>
  </si>
  <si>
    <t>24.3</t>
  </si>
  <si>
    <t>REDE LÓGICA</t>
  </si>
  <si>
    <t>69.08.010</t>
  </si>
  <si>
    <t>24.3.1</t>
  </si>
  <si>
    <t>Distribuidor interno óptico - 1 U para até 24 fibras</t>
  </si>
  <si>
    <t>66.08.100</t>
  </si>
  <si>
    <t>24.3.2</t>
  </si>
  <si>
    <t>Rack fechado padrão metálico, 19 x 12 Us x 470 mm</t>
  </si>
  <si>
    <t>69.20.170</t>
  </si>
  <si>
    <t>24.3.3</t>
  </si>
  <si>
    <t>Calha de aço com 4 tomadas 2P+T - 250 V, com cabo</t>
  </si>
  <si>
    <t>69.20.200</t>
  </si>
  <si>
    <t>24.3.4</t>
  </si>
  <si>
    <t>Bandeja fixa para rack, 19" x 500 mm</t>
  </si>
  <si>
    <t>66.20.225</t>
  </si>
  <si>
    <t>24.3.5</t>
  </si>
  <si>
    <t>Switch Gigabit 24 portas com capacidade de 10/100/1000/Mbps</t>
  </si>
  <si>
    <t>40.04.096</t>
  </si>
  <si>
    <t>24.3.6</t>
  </si>
  <si>
    <t>Tomada RJ 45 para rede de dados, com placa</t>
  </si>
  <si>
    <t>40.04.090</t>
  </si>
  <si>
    <t>24.3.7</t>
  </si>
  <si>
    <t>Tomada RJ 11 para telefone, sem placa</t>
  </si>
  <si>
    <t>69.09.260</t>
  </si>
  <si>
    <t>24.3.8</t>
  </si>
  <si>
    <t>Patch panel de 24 portas - categoria 6</t>
  </si>
  <si>
    <t>39.18.126</t>
  </si>
  <si>
    <t>24.3.9</t>
  </si>
  <si>
    <t>Cabo para rede 24 AWG com 4 pares, categoria 6</t>
  </si>
  <si>
    <t>69.09.250</t>
  </si>
  <si>
    <t>24.3.10</t>
  </si>
  <si>
    <t>Patch cords de 1,50 ou 3,00 m - RJ-45 / RJ-45 - categoria 6A</t>
  </si>
  <si>
    <t>PAISAGISMO</t>
  </si>
  <si>
    <t>30.147.000055.SER</t>
  </si>
  <si>
    <t>25.1</t>
  </si>
  <si>
    <t>Preparo e substituição de terra para plantio</t>
  </si>
  <si>
    <t>30.147.000157.SER</t>
  </si>
  <si>
    <t>25.2</t>
  </si>
  <si>
    <t>Grama São Carlos em placas de 40 x 40 cm</t>
  </si>
  <si>
    <t>30.147.000213.SER</t>
  </si>
  <si>
    <t>25.3</t>
  </si>
  <si>
    <t>Arbusto azalea com altura 0,5 a 0,7 m; em cava de 60 x 60 x 60 cm</t>
  </si>
  <si>
    <t>LIMPEZA DE OBRA</t>
  </si>
  <si>
    <t>55.01.020</t>
  </si>
  <si>
    <t>26.1</t>
  </si>
  <si>
    <t>Limpeza final da obra</t>
  </si>
  <si>
    <t>O empreiteiro ao apresentar o preço para esta construção esclarecerá que não teve dúvidas na interpretação dos detalhes construtivos e das recomendações constantes das presentes especificações, e que está ciente de que estas prevalecem sobre os desenhos.</t>
  </si>
  <si>
    <t>TOTAL</t>
  </si>
  <si>
    <t xml:space="preserve">Lençóis Paulista, 29 de agosto de 2.019. </t>
  </si>
  <si>
    <t>Danusa Dias Angélico Rossini</t>
  </si>
  <si>
    <r>
      <t xml:space="preserve">                                                         </t>
    </r>
    <r>
      <rPr>
        <sz val="10"/>
        <rFont val="Arial"/>
        <family val="2"/>
      </rPr>
      <t xml:space="preserve">             Engenheira Civil</t>
    </r>
  </si>
  <si>
    <t>CREA/SP 5063468402</t>
  </si>
  <si>
    <t>M E M O R I A L  D E S C R I T I V O</t>
  </si>
  <si>
    <t xml:space="preserve">OBJETIVO </t>
  </si>
  <si>
    <t>O presente memorial, tem pôr finalidade fornecer informações técnicas para a execução dos serviços abaixo discriminados.</t>
  </si>
  <si>
    <t>Para a execução da obra projetada, o presente memorial não limita a aplicação de boa técnica, e experiência pôr parte da empreiteira, indicando apenas as condições mínimas necessárias; as quais deverão obrigatoriamente atender às normas e especificações da Associação Brasileira de Normas Técnicas (ABNT), quanto a sua execução e os materiais empregados.</t>
  </si>
  <si>
    <t>CONSIDERAÇÕES INICIAIS</t>
  </si>
  <si>
    <t>CONTROLES TÉCNOLÓGICOS</t>
  </si>
  <si>
    <t xml:space="preserve"> Deverá ser efetuado um rigoroso controle tecnológico dos elementos utilizados na obra. Deverá ser fornecidos os laudos graciosamente a fiscalização sempre que requerido.</t>
  </si>
  <si>
    <t>VERIFICAÇÕES E ENSAIOS</t>
  </si>
  <si>
    <t xml:space="preserve"> Deverá ser verificado todos os elementos da obra ou serviço onde for realizado processo de impermeabilização, a fim de garantir a adequada execução da mesma.</t>
  </si>
  <si>
    <t>AMOSTRAS</t>
  </si>
  <si>
    <t xml:space="preserve">  Deverá submeter à apreciação da Fiscalização amostras dos materiais e/ou acabamentos a serem utilizados na obra, podendo ser danificadas no processo de verificação.</t>
  </si>
  <si>
    <t>ASSISTÊNCIA TÉCNICA</t>
  </si>
  <si>
    <t xml:space="preserve"> Após o recebimento provisório da obra ou serviço, e até o seu recebimento definitivo, deverá ser fornecido toda a assistência técnica necessária à solução das imperfeições detectadas na vistoria final, bem como as surgidas neste período, independente de sua responsabilidade civil.</t>
  </si>
  <si>
    <t>2.5</t>
  </si>
  <si>
    <t>ANOTAÇÕES DE RESPONSABILIDADE TÉCNICAS</t>
  </si>
  <si>
    <t xml:space="preserve"> Deverá apresentar ART do CREA referente à execução da obra ou serviço, com a respectiva taxa recolhida, no início da obra.</t>
  </si>
  <si>
    <t>2..6</t>
  </si>
  <si>
    <t>TRANSPORTE DE MATERIAIS E EQUIPAMENTOS</t>
  </si>
  <si>
    <t xml:space="preserve"> O transporte de materiais e equipamentos referentes à execução da obra ou serviço será de responsabilidade da contratada.</t>
  </si>
  <si>
    <t>2.7</t>
  </si>
  <si>
    <t>CÓPIAS E PLOTAGENS</t>
  </si>
  <si>
    <t>As despesas referentes a cópias heliográficas, plotagens e outras correrão por conta da contratada.</t>
  </si>
  <si>
    <t>Deverá ser mantido obrigatoriamente na obra, no mínimo um conjuntos completos do projeto, constando de Desenhos, Caderno de Discriminações Técnicas e Planilha de Quantidades.</t>
  </si>
  <si>
    <t>2.8</t>
  </si>
  <si>
    <t>ARREMATES FINAIS</t>
  </si>
  <si>
    <t xml:space="preserve"> Após a conclusão dos serviços de limpeza, deverá ser executados todos os retoques e arremates necessários, apontados pela Fiscalização.</t>
  </si>
  <si>
    <t>2.9</t>
  </si>
  <si>
    <t xml:space="preserve"> EQUIPAMENTOS DE PROTEÇÃO INDIVIDUAL - EPI</t>
  </si>
  <si>
    <t xml:space="preserve"> Deverão ser fornecidos todos os Equipamentos de Proteção Individual necessários e adequados ao desenvolvimento de cada tarefa nas diversas etapas da obra, conforme previsto na NR-06 e NR-18 da Portaria nº 3214 do Ministério do Trabalho, bem como demais dispositivos de segurança necessários</t>
  </si>
  <si>
    <t>3</t>
  </si>
  <si>
    <t>DEMOLIÇÕES</t>
  </si>
  <si>
    <t>Todas as extremidades de tubulações (hidráulicas, elétricas, de cabeamento, etc.) e dutos de ar condicionado deverão ser devidamente tamponadas, imediatamente após a retirada das peças, antes do início das demolições. Os plugs a serem utilizados deverão impedir a passagem entrada de entulhos, assim como pó, água e outros detritos. Os serviços de demolições e remoções deverão ser executados manual, cuidadosa e progressivamente, utilizando-se ferramentas portáteis. O uso de ferramentas motorizadas dependerá de autorização da Fiscalização. Cuidados especiais deverão ser tomados para evitar queda de materiais no momento das demolições. A CONTRATADA deverá  prever proteções em volta das áreas a serem trabalhadas. Estas proteções serão removíveis e executadas de forma a resguardar contra qualquer tipo de acidente. A área de trabalho deverá ser limpa pelo menos uma vez por dia, devendo ser instalados containers específicos para o uso de entulhos, em local acordado com a Fiscalização. Os containers com entulhos deverão ser periódicamente removidos do canteiro e encaminhadas às áreas de deposição liberadas pelo órgão regional competente. A Caixa definirá  a destinação dos materiais de demolição reaproveitáveis.</t>
  </si>
  <si>
    <t>4</t>
  </si>
  <si>
    <t>SERVIÇOS INICIAIS</t>
  </si>
  <si>
    <t>A CONTRATADA  deverá efetuar, no início dos trabalhos, conferência das dimensões indicadas nos projetos, e efetuar a locação da obra. Em caso de discrepância entre o projeto e as condições locais, estas deverão ser comunicadas imediatamente à Fiscalização.</t>
  </si>
  <si>
    <t>5</t>
  </si>
  <si>
    <t>ESQUADRIAS DE MADEIRA (MANTER O PADRÃO EXISTENTE)</t>
  </si>
  <si>
    <t>Madeiras: Serão de lei, bem seca, sem nós, ou fendas, não ardida, isenta de carunchos ou brocas.</t>
  </si>
  <si>
    <t>Os batentes (marcos), e guarnições (alizares), não poderão apresentar empenamentos, deslocamentos, rachaduras,  lascas, desigualdades na madeira, ou outros defeitos.</t>
  </si>
  <si>
    <t>Os batentes deverão ser fixados por parafusos em tacos de seção trapezoidal (lado maior interno) chumbados na alvenaria, ou por meio de grapas metálicas chumbadas na alvenaria.</t>
  </si>
  <si>
    <t>6</t>
  </si>
  <si>
    <t>REVESTIMENTOS DE PAREDES INTERNAS</t>
  </si>
  <si>
    <t>Chapisco</t>
  </si>
  <si>
    <t>A argamassa de chapisco deverá ser de cimento e areia grossa úmida, com traço em volume 1:3 e solução aquosa à base de PVA.</t>
  </si>
  <si>
    <t xml:space="preserve">Aplicação: Limpar as superfícies a serem chapiscadas. Umedecer a alvenaria. As superfície de concreto não devem ser umedecidas, exceto quando a umidade relativa do ar for muito baixa. Aplicar utilizando rolo de espuma para pintura texturada. A quantidade de material deve ser suficiente para cobrir totalmente a alvenaria e o concreto. </t>
  </si>
  <si>
    <t xml:space="preserve">Emboço/Reboco </t>
  </si>
  <si>
    <t>A argamassa deverá ser pré fabricada, certificada e normatizada,  e utilizada dentro do prazo de validade</t>
  </si>
  <si>
    <t>Em casos onde o clima esteja excessivamente quente e seco, umedecer as superfícies de alvenaria antes de executar o revestimento.</t>
  </si>
  <si>
    <t xml:space="preserve">Aplicar a argamassa de modo seqüencial em trechos contínuos. Esta aplicação deverá ser feita pela projeção enérgica do material contra a base, de modo a cobrir  a área de maneira uniforme e com espessura superior a 30 mm, e compactada com a colher de pedreiro. </t>
  </si>
  <si>
    <t>Em seguida sarrafear (após esperar atingir o ponto) e desempenar, aguardando-se os intervalos de tempo mínimo, de tal forma que a operação não seja feita com revestimento muito úmido, evitando-se que a evaporação posterior da água em excesso induza o aparecimento de fissuras. O desempeno poderá ser feito com umedecimento através de respingos de brocha saturada em água, evitando-se excesso de pasta que pode ocasionar retração e fissuras.</t>
  </si>
  <si>
    <t xml:space="preserve">Eventualmente, a critério da Fiscalização poderá ser utilizada argamassa de cimento e areia, com traço 1:3 ou cimento, cal e areia  no traço 1:2:9. </t>
  </si>
  <si>
    <t xml:space="preserve">É vedada a utilização de saibro na argamassa. </t>
  </si>
  <si>
    <t>FORRO EM LÂMINA DE PVC</t>
  </si>
  <si>
    <r>
      <t xml:space="preserve">1) </t>
    </r>
    <r>
      <rPr>
        <sz val="11"/>
        <rFont val="Times New Roman"/>
        <family val="1"/>
      </rPr>
      <t>Será medido por área de forro instalado (m²).</t>
    </r>
  </si>
  <si>
    <r>
      <t xml:space="preserve">2) </t>
    </r>
    <r>
      <rPr>
        <sz val="11"/>
        <rFont val="Times New Roman"/>
        <family val="1"/>
      </rPr>
      <t>O item remunera o fornecimento e instalação de forro alveolar extrudado, em lâminas de PVC</t>
    </r>
  </si>
  <si>
    <t>rígido, auto-extingüível, imune à corrosão, resistente a álcool e materiais de limpeza,</t>
  </si>
  <si>
    <t>constituído por: lâminas com largura de 100 mm e espessuras de 8 a 10 mm, ou lâminas com</t>
  </si>
  <si>
    <t>largura de 200 mm e espessuras de 10 a 15 mm, conforme o fabricante; estrutura de sustentação</t>
  </si>
  <si>
    <t>primária, em tubos de aço galvanizado de 20 x 20 mm, espessura de 1,0 mm, com espaçamento</t>
  </si>
  <si>
    <t>máximo de: 500 mm, para lâminas de 100 mm, e 800 mm, para lâminas de 200 mm; estrutura</t>
  </si>
  <si>
    <t>de sustentação secundária em perfil cartola de 1 1/4" x 5/8", espessura de 0,7 mm, com</t>
  </si>
  <si>
    <t>espaçamento máximo de: 1000 mm, para lâminas de 100 mm, e 1200 mm, para lâminas de</t>
  </si>
  <si>
    <t>200 mm; materiais acessórios para fixação; cantoneiras em PVC, para arremates em geral,</t>
  </si>
  <si>
    <t>referência: T100 / T200, fabricação Tigre, ou Multiperfil MP100 / MP200, fabricação</t>
  </si>
  <si>
    <t>Multiplast, ou Plastiforro 100 / 200, fabricação Petrol, ou modelos 100 / 200, fabricação</t>
  </si>
  <si>
    <t>Medabil, ou modelos 100 / 200, fabricação Anflo ou equivalente.</t>
  </si>
  <si>
    <t>7</t>
  </si>
  <si>
    <t>REVESTIMENTOS CERÃMICOS</t>
  </si>
  <si>
    <t xml:space="preserve"> Os revestimentos cerâmicos, deverão ser de escolha da fiscalização da obra, e atenderão as normas específicas.</t>
  </si>
  <si>
    <t>8</t>
  </si>
  <si>
    <t>PISOS</t>
  </si>
  <si>
    <t>Limpeza e preparo da base: Retirada de entulhos, restos de argamassa, e outros materiais com picão, vanga, ponteira e marreta. Varrer a base com vassoura dura, até ficar isenta de pó e partículas soltas. Se na base existir óleo, graxa, cola ou tinta, providenciar a completa remoção.</t>
  </si>
  <si>
    <t xml:space="preserve">Definição de níveis com assentamento de taliscas: A partir do ponto de origem (nível de referência), os níveis deverão ser transferidos com uso de aparelho de nível ou nível de mangueira Os pontos de assentamento de taliscas deverão estar limpos. Polvilhar com cimento para formação de nata, para garantir a aderência da argamassa. </t>
  </si>
  <si>
    <t>Deverá ser executado base em concreto com espessura de 5 cm e regularização de 3 cm, após a cura receberão assentamento de piso cerâmico conforme a escolha da fiscalização da obra.</t>
  </si>
  <si>
    <t>9</t>
  </si>
  <si>
    <t>Pintura em paredes internas</t>
  </si>
  <si>
    <t>A superfície a ser pintada deverá estar firme, coesa, limpa, sem poeira, sabão, gordura ou mofo. Para limpeza, utilizar solução e água com detergente, e esperar secagem.  Manchas de gordura, graxa ou mofo, deverão ser limpas com água sanitária. Tratar as fissuras de até 0,5 mm com aplicação de uma demão de massa acrílica.</t>
  </si>
  <si>
    <t>As paredes receberão acabamento em massa acrílica, selador e no mínimo três demãos com intervalo mínimo de 4 horas, de tinta acrílica, mantendo o padrão existente.</t>
  </si>
  <si>
    <t>9.2</t>
  </si>
  <si>
    <t>Pintura em esquadrias de madeira</t>
  </si>
  <si>
    <t>O procedimento para esquadrias de madeira deverá ser: a) lixamento da   superfície a ser pintada, até a mesma ficar lisa, aplicar fundo sintético Nivelit , em duas demãos com intervalo de 24 horas, lixar com lixa fina 320 e aplicar duas ou tres demãos de tinta esmalte com intervalo de 24 horas. A tinta será acrílica na cor especificada, inclusive em marcos, alisares e folhas das portas.</t>
  </si>
  <si>
    <t>10</t>
  </si>
  <si>
    <t>SERVIÇOS COMPLEMENTARES</t>
  </si>
  <si>
    <t>Limpeza</t>
  </si>
  <si>
    <t>Todos os pisos deverão ser totalmente limpos, e todos os detritos que ficarem aderentes deverão ser removidos, sem danos às superfícies. Durante a limpeza da obra deve-se ter o cuidado de vedar todos os ralos para que os detritos provenientes da limpeza não venham a obstruí-los posteriormente.</t>
  </si>
  <si>
    <t>Todos os metais, ferragens e louças deverão ficar totalmente limpos, tendo sido removido todo o material aderente até que se obtenha suas condições normais.</t>
  </si>
  <si>
    <t>Todo o entulho da obra deverá ser recolhido em caçamba e destinado a local correto, por conta da empresa contratadada.</t>
  </si>
  <si>
    <t>A obra deverá ser entregue limpa, para que a Fiscalização efetue o recebimento da mesma.</t>
  </si>
  <si>
    <t>11</t>
  </si>
  <si>
    <t>DECLARAÇÕES FINAIS</t>
  </si>
  <si>
    <t>Toda e qualquer modificação só poderá ser efetuada com a autorização das autoridades competentes responsáveis pela obra.</t>
  </si>
  <si>
    <t>A obra obedecerá à boa técnica, atendendo às recomendações da ABNT e das Concessionárias locais.</t>
  </si>
  <si>
    <t>A obra deve seguir todos os procedimentos de segurança, tanto p/ os funcionários, transeuntes e demais pessoas envolvidas no processo. Todas as especificações dos serviços e materiais contratados deverão seguir os critérios de medição e remuneração constantes na Tabela de Preços da CPOS 174.</t>
  </si>
  <si>
    <t>LENÇÓIS PAULISTA, 05 DE JULHO DE 2.019</t>
  </si>
  <si>
    <t>Danusa Dias Angélico Rossini - ENGENHEIRA CIVIL CREA N°:5063468402</t>
  </si>
  <si>
    <t xml:space="preserve">                            DISCRIMINAÇÃO </t>
  </si>
  <si>
    <t>TOTAL (R$)</t>
  </si>
  <si>
    <t>mês</t>
  </si>
  <si>
    <t>1º</t>
  </si>
  <si>
    <t>2º</t>
  </si>
  <si>
    <t>3º</t>
  </si>
  <si>
    <t>4º</t>
  </si>
  <si>
    <t>5º</t>
  </si>
  <si>
    <t>MEMORIAL DE CÁLCULO</t>
  </si>
  <si>
    <t>ÍTEM</t>
  </si>
  <si>
    <t>DESCRIMINAÇÃO</t>
  </si>
  <si>
    <t>UNID.</t>
  </si>
  <si>
    <t>QUANT.</t>
  </si>
  <si>
    <t>MEMORIAL</t>
  </si>
  <si>
    <t>LOCAL: RUA OLINO FUIN, Nº XXX, JD. DO CAJÚ II, LENÇÓIS PAULISTA.</t>
  </si>
  <si>
    <t>DATA DO DOCUMENTO: 18/02/2019 – FONTES :- CPOS Nº 174 (Sem Desoneração (Onerado)) ePINI Janeiro/19</t>
  </si>
  <si>
    <t>DISCRIMINAÇÃO</t>
  </si>
  <si>
    <t>INCIDÊNCIA          (%)</t>
  </si>
  <si>
    <r>
      <t>13-30</t>
    </r>
    <r>
      <rPr>
        <b/>
        <sz val="11"/>
        <rFont val="Arial"/>
        <family val="2"/>
      </rPr>
      <t>-46-47</t>
    </r>
  </si>
  <si>
    <t>SISTEMAS ELÉTRICOS</t>
  </si>
  <si>
    <t>ILUMINAÇÃO</t>
  </si>
  <si>
    <t>APARELHOS ELÉTRICOS, HIDRÁULICOS E GÁS</t>
  </si>
  <si>
    <t>LENÇÓIS PAULISTA, 21 DE FEVEREIRO DE 2.019</t>
  </si>
</sst>
</file>

<file path=xl/styles.xml><?xml version="1.0" encoding="utf-8"?>
<styleSheet xmlns="http://schemas.openxmlformats.org/spreadsheetml/2006/main">
  <numFmts count="10">
    <numFmt numFmtId="164" formatCode="GENERAL"/>
    <numFmt numFmtId="165" formatCode="&quot; $&quot;#,##0.00\ ;&quot; $(&quot;#,##0.00\);&quot; $-&quot;#\ ;@\ "/>
    <numFmt numFmtId="166" formatCode="* #,##0.00\ ;\-* #,##0.00\ ;* \-#\ ;@\ "/>
    <numFmt numFmtId="167" formatCode="0.00%"/>
    <numFmt numFmtId="168" formatCode="#,##0.00"/>
    <numFmt numFmtId="169" formatCode="0"/>
    <numFmt numFmtId="170" formatCode="#,##0.00\ ;[RED]\(#,##0.00\)"/>
    <numFmt numFmtId="171" formatCode="#,##0.00\ ;&quot; (&quot;#,##0.00\);\-#\ ;@\ "/>
    <numFmt numFmtId="172" formatCode="0.00"/>
    <numFmt numFmtId="173" formatCode="@"/>
  </numFmts>
  <fonts count="20">
    <font>
      <sz val="10"/>
      <name val="Arial"/>
      <family val="2"/>
    </font>
    <font>
      <sz val="11"/>
      <color indexed="8"/>
      <name val="Calibri"/>
      <family val="2"/>
    </font>
    <font>
      <b/>
      <sz val="14"/>
      <name val="Arial"/>
      <family val="2"/>
    </font>
    <font>
      <b/>
      <sz val="10"/>
      <name val="Arial"/>
      <family val="2"/>
    </font>
    <font>
      <sz val="8"/>
      <name val="Arial"/>
      <family val="2"/>
    </font>
    <font>
      <b/>
      <sz val="8"/>
      <name val="Arial"/>
      <family val="2"/>
    </font>
    <font>
      <b/>
      <sz val="11"/>
      <name val="Arial"/>
      <family val="2"/>
    </font>
    <font>
      <b/>
      <sz val="7"/>
      <name val="Arial"/>
      <family val="2"/>
    </font>
    <font>
      <b/>
      <sz val="10"/>
      <color indexed="8"/>
      <name val="Arial"/>
      <family val="2"/>
    </font>
    <font>
      <sz val="10"/>
      <color indexed="8"/>
      <name val="Arial"/>
      <family val="2"/>
    </font>
    <font>
      <b/>
      <i/>
      <sz val="10"/>
      <name val="Arial"/>
      <family val="2"/>
    </font>
    <font>
      <sz val="11"/>
      <color indexed="8"/>
      <name val="Arial"/>
      <family val="2"/>
    </font>
    <font>
      <b/>
      <u val="single"/>
      <sz val="14"/>
      <name val="Arial"/>
      <family val="2"/>
    </font>
    <font>
      <sz val="12"/>
      <name val="Arial"/>
      <family val="2"/>
    </font>
    <font>
      <sz val="11"/>
      <name val="Times New Roman"/>
      <family val="1"/>
    </font>
    <font>
      <sz val="11"/>
      <name val="Arial"/>
      <family val="2"/>
    </font>
    <font>
      <b/>
      <sz val="13"/>
      <name val="Arial"/>
      <family val="2"/>
    </font>
    <font>
      <sz val="10"/>
      <color indexed="8"/>
      <name val="Calibri"/>
      <family val="2"/>
    </font>
    <font>
      <i/>
      <sz val="10"/>
      <name val="Arial"/>
      <family val="2"/>
    </font>
    <font>
      <b/>
      <i/>
      <sz val="11"/>
      <name val="Arial"/>
      <family val="2"/>
    </font>
  </fonts>
  <fills count="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20">
    <border>
      <left/>
      <right/>
      <top/>
      <bottom/>
      <diagonal/>
    </border>
    <border>
      <left style="hair">
        <color indexed="8"/>
      </left>
      <right style="hair">
        <color indexed="8"/>
      </right>
      <top style="hair">
        <color indexed="8"/>
      </top>
      <bottom style="hair">
        <color indexed="8"/>
      </bottom>
    </border>
    <border>
      <left style="thick">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ck">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4" fontId="1" fillId="0" borderId="0">
      <alignment/>
      <protection/>
    </xf>
    <xf numFmtId="166" fontId="0" fillId="0" borderId="0" applyFill="0" applyBorder="0" applyAlignment="0" applyProtection="0"/>
  </cellStyleXfs>
  <cellXfs count="269">
    <xf numFmtId="164" fontId="0" fillId="0" borderId="0" xfId="0" applyAlignment="1">
      <alignment/>
    </xf>
    <xf numFmtId="164" fontId="0" fillId="0" borderId="0" xfId="0" applyFont="1" applyAlignment="1">
      <alignment horizontal="center" vertical="center"/>
    </xf>
    <xf numFmtId="164" fontId="2" fillId="0" borderId="1" xfId="0" applyFont="1" applyFill="1" applyBorder="1" applyAlignment="1" applyProtection="1">
      <alignment horizontal="center" vertical="center"/>
      <protection locked="0"/>
    </xf>
    <xf numFmtId="164" fontId="0" fillId="0" borderId="1" xfId="0" applyFont="1" applyFill="1" applyBorder="1" applyAlignment="1" applyProtection="1">
      <alignment horizontal="left" vertical="center"/>
      <protection locked="0"/>
    </xf>
    <xf numFmtId="164" fontId="3" fillId="0" borderId="1" xfId="0" applyFont="1" applyFill="1" applyBorder="1" applyAlignment="1" applyProtection="1">
      <alignment horizontal="left" vertical="center"/>
      <protection locked="0"/>
    </xf>
    <xf numFmtId="164" fontId="0" fillId="0" borderId="0" xfId="0" applyFont="1" applyFill="1" applyAlignment="1">
      <alignment horizontal="center" vertical="center"/>
    </xf>
    <xf numFmtId="164" fontId="2" fillId="2" borderId="1" xfId="0" applyFont="1" applyFill="1" applyBorder="1" applyAlignment="1" applyProtection="1">
      <alignment horizontal="center" vertical="center"/>
      <protection locked="0"/>
    </xf>
    <xf numFmtId="164" fontId="0" fillId="0" borderId="0" xfId="0" applyFont="1" applyFill="1" applyAlignment="1" applyProtection="1">
      <alignment horizontal="center" vertical="center"/>
      <protection locked="0"/>
    </xf>
    <xf numFmtId="164" fontId="4" fillId="0" borderId="1" xfId="0" applyFont="1" applyBorder="1" applyAlignment="1" applyProtection="1">
      <alignment horizontal="left" vertical="center"/>
      <protection locked="0"/>
    </xf>
    <xf numFmtId="164" fontId="0" fillId="0" borderId="1" xfId="0" applyFont="1" applyBorder="1" applyAlignment="1" applyProtection="1">
      <alignment horizontal="left" vertical="center"/>
      <protection locked="0"/>
    </xf>
    <xf numFmtId="164" fontId="0" fillId="0" borderId="0" xfId="0" applyFont="1" applyAlignment="1" applyProtection="1">
      <alignment horizontal="center" vertical="center"/>
      <protection locked="0"/>
    </xf>
    <xf numFmtId="164" fontId="4" fillId="0" borderId="1" xfId="0" applyFont="1" applyFill="1" applyBorder="1" applyAlignment="1" applyProtection="1">
      <alignment horizontal="left" vertical="center"/>
      <protection locked="0"/>
    </xf>
    <xf numFmtId="164" fontId="5" fillId="0" borderId="1" xfId="0" applyFont="1" applyBorder="1" applyAlignment="1" applyProtection="1">
      <alignment horizontal="left" vertical="center"/>
      <protection locked="0"/>
    </xf>
    <xf numFmtId="164" fontId="6" fillId="2" borderId="1" xfId="0" applyFont="1" applyFill="1" applyBorder="1" applyAlignment="1">
      <alignment horizontal="center" vertical="center"/>
    </xf>
    <xf numFmtId="164" fontId="6" fillId="0" borderId="0" xfId="0" applyFont="1" applyFill="1" applyAlignment="1">
      <alignment horizontal="center" vertical="center"/>
    </xf>
    <xf numFmtId="164" fontId="5" fillId="0" borderId="1" xfId="0" applyFont="1" applyFill="1" applyBorder="1" applyAlignment="1">
      <alignment horizontal="center" vertical="center"/>
    </xf>
    <xf numFmtId="164" fontId="7" fillId="0" borderId="1" xfId="0" applyFont="1" applyFill="1" applyBorder="1" applyAlignment="1">
      <alignment horizontal="center" vertical="center" wrapText="1"/>
    </xf>
    <xf numFmtId="164" fontId="5" fillId="0" borderId="1" xfId="0" applyFont="1" applyFill="1" applyBorder="1" applyAlignment="1">
      <alignment horizontal="center" vertical="center" wrapText="1"/>
    </xf>
    <xf numFmtId="164" fontId="4" fillId="0" borderId="0" xfId="0" applyFont="1" applyFill="1" applyAlignment="1">
      <alignment horizontal="center" vertical="center"/>
    </xf>
    <xf numFmtId="164" fontId="4" fillId="0" borderId="1" xfId="0" applyFont="1" applyFill="1" applyBorder="1" applyAlignment="1">
      <alignment horizontal="center" vertical="center"/>
    </xf>
    <xf numFmtId="167" fontId="5" fillId="0" borderId="1" xfId="0" applyNumberFormat="1" applyFont="1" applyFill="1" applyBorder="1" applyAlignment="1" applyProtection="1">
      <alignment horizontal="center" vertical="center" wrapText="1"/>
      <protection locked="0"/>
    </xf>
    <xf numFmtId="168" fontId="4" fillId="0" borderId="0" xfId="0" applyNumberFormat="1" applyFont="1" applyFill="1" applyAlignment="1">
      <alignment horizontal="center" vertical="center"/>
    </xf>
    <xf numFmtId="164" fontId="3" fillId="2" borderId="1" xfId="0" applyFont="1" applyFill="1" applyBorder="1" applyAlignment="1">
      <alignment horizontal="center" vertical="center"/>
    </xf>
    <xf numFmtId="169"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70" fontId="8" fillId="2" borderId="1" xfId="0" applyNumberFormat="1" applyFont="1" applyFill="1" applyBorder="1" applyAlignment="1" applyProtection="1">
      <alignment horizontal="center" vertical="center" wrapText="1"/>
      <protection hidden="1"/>
    </xf>
    <xf numFmtId="171" fontId="3" fillId="2" borderId="1" xfId="15" applyFont="1" applyFill="1" applyBorder="1" applyAlignment="1" applyProtection="1">
      <alignment horizontal="center" vertical="center"/>
      <protection hidden="1"/>
    </xf>
    <xf numFmtId="171" fontId="3" fillId="2" borderId="1" xfId="15" applyFont="1" applyFill="1" applyBorder="1" applyAlignment="1" applyProtection="1">
      <alignment horizontal="center" vertical="center"/>
      <protection/>
    </xf>
    <xf numFmtId="172" fontId="3" fillId="2" borderId="1" xfId="15" applyNumberFormat="1" applyFont="1" applyFill="1" applyBorder="1" applyAlignment="1" applyProtection="1">
      <alignment horizontal="center" vertical="center"/>
      <protection/>
    </xf>
    <xf numFmtId="167" fontId="3" fillId="2" borderId="1" xfId="15" applyNumberFormat="1" applyFont="1" applyFill="1" applyBorder="1" applyAlignment="1" applyProtection="1">
      <alignment horizontal="center" vertical="center"/>
      <protection/>
    </xf>
    <xf numFmtId="168" fontId="6" fillId="0" borderId="0" xfId="0" applyNumberFormat="1" applyFont="1" applyFill="1" applyAlignment="1">
      <alignment horizontal="center" vertical="center"/>
    </xf>
    <xf numFmtId="164" fontId="3" fillId="0" borderId="0" xfId="0" applyFont="1" applyFill="1" applyAlignment="1">
      <alignment horizontal="center" vertical="center"/>
    </xf>
    <xf numFmtId="164" fontId="0" fillId="0" borderId="2" xfId="0" applyFont="1" applyFill="1" applyBorder="1" applyAlignment="1">
      <alignment/>
    </xf>
    <xf numFmtId="164" fontId="0" fillId="0" borderId="1" xfId="0" applyFont="1" applyFill="1" applyBorder="1" applyAlignment="1">
      <alignment horizontal="center" vertical="center"/>
    </xf>
    <xf numFmtId="164" fontId="0" fillId="0" borderId="1" xfId="0" applyNumberFormat="1" applyFont="1" applyFill="1" applyBorder="1" applyAlignment="1">
      <alignment horizontal="center"/>
    </xf>
    <xf numFmtId="170" fontId="0" fillId="0" borderId="1" xfId="0" applyNumberFormat="1" applyFont="1" applyFill="1" applyBorder="1" applyAlignment="1" applyProtection="1">
      <alignment horizontal="justify" wrapText="1"/>
      <protection hidden="1"/>
    </xf>
    <xf numFmtId="171" fontId="0" fillId="0" borderId="1" xfId="15" applyFont="1" applyFill="1" applyBorder="1" applyAlignment="1" applyProtection="1">
      <alignment horizontal="center" vertical="top"/>
      <protection hidden="1"/>
    </xf>
    <xf numFmtId="168" fontId="0" fillId="0" borderId="1" xfId="15" applyNumberFormat="1" applyFont="1" applyFill="1" applyBorder="1" applyAlignment="1" applyProtection="1">
      <alignment horizontal="center" vertical="center"/>
      <protection/>
    </xf>
    <xf numFmtId="168" fontId="0" fillId="0" borderId="1" xfId="15" applyNumberFormat="1" applyFont="1" applyFill="1" applyBorder="1" applyAlignment="1" applyProtection="1">
      <alignment horizontal="center" vertical="center"/>
      <protection locked="0"/>
    </xf>
    <xf numFmtId="167" fontId="0" fillId="0" borderId="1" xfId="0" applyNumberFormat="1" applyFont="1" applyFill="1" applyBorder="1" applyAlignment="1">
      <alignment horizontal="center" vertical="center"/>
    </xf>
    <xf numFmtId="168" fontId="0" fillId="0" borderId="0" xfId="0" applyNumberFormat="1" applyFont="1" applyFill="1" applyAlignment="1">
      <alignment/>
    </xf>
    <xf numFmtId="164" fontId="0" fillId="0" borderId="0" xfId="0" applyFont="1" applyFill="1" applyAlignment="1">
      <alignment/>
    </xf>
    <xf numFmtId="164" fontId="0" fillId="0" borderId="0" xfId="0" applyFill="1" applyAlignment="1">
      <alignment/>
    </xf>
    <xf numFmtId="164" fontId="9" fillId="0" borderId="0" xfId="21" applyFont="1" applyFill="1" applyBorder="1" applyAlignment="1">
      <alignment horizontal="center" vertical="top" wrapText="1"/>
      <protection/>
    </xf>
    <xf numFmtId="164" fontId="9" fillId="0" borderId="0" xfId="21" applyFont="1" applyFill="1" applyBorder="1" applyAlignment="1">
      <alignment horizontal="left" vertical="top" wrapText="1"/>
      <protection/>
    </xf>
    <xf numFmtId="166" fontId="0" fillId="0" borderId="3" xfId="22" applyFont="1" applyFill="1" applyBorder="1" applyAlignment="1" applyProtection="1">
      <alignment horizontal="right" vertical="top" wrapText="1"/>
      <protection locked="0"/>
    </xf>
    <xf numFmtId="164" fontId="0" fillId="0" borderId="1" xfId="0" applyNumberFormat="1" applyFont="1" applyFill="1" applyBorder="1" applyAlignment="1">
      <alignment horizontal="center" vertical="center"/>
    </xf>
    <xf numFmtId="170" fontId="0" fillId="0" borderId="1" xfId="0" applyNumberFormat="1" applyFont="1" applyFill="1" applyBorder="1" applyAlignment="1" applyProtection="1">
      <alignment horizontal="left" vertical="center" wrapText="1"/>
      <protection hidden="1"/>
    </xf>
    <xf numFmtId="168" fontId="0" fillId="0" borderId="0" xfId="0" applyNumberFormat="1" applyFont="1" applyFill="1" applyAlignment="1">
      <alignment horizontal="center" vertical="center"/>
    </xf>
    <xf numFmtId="170" fontId="3" fillId="2" borderId="1" xfId="0" applyNumberFormat="1" applyFont="1" applyFill="1" applyBorder="1" applyAlignment="1" applyProtection="1">
      <alignment horizontal="center" vertical="center" wrapText="1"/>
      <protection hidden="1"/>
    </xf>
    <xf numFmtId="168" fontId="3" fillId="2" borderId="1" xfId="15" applyNumberFormat="1" applyFont="1" applyFill="1" applyBorder="1" applyAlignment="1" applyProtection="1">
      <alignment horizontal="center" vertical="center"/>
      <protection/>
    </xf>
    <xf numFmtId="168" fontId="3" fillId="2" borderId="1" xfId="15" applyNumberFormat="1" applyFont="1" applyFill="1" applyBorder="1" applyAlignment="1" applyProtection="1">
      <alignment horizontal="center" vertical="center"/>
      <protection locked="0"/>
    </xf>
    <xf numFmtId="168" fontId="3" fillId="0" borderId="0" xfId="0" applyNumberFormat="1" applyFont="1" applyFill="1" applyAlignment="1">
      <alignment horizontal="center" vertical="center"/>
    </xf>
    <xf numFmtId="164"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170" fontId="9" fillId="0" borderId="1" xfId="0" applyNumberFormat="1" applyFont="1" applyFill="1" applyBorder="1" applyAlignment="1" applyProtection="1">
      <alignment horizontal="left" vertical="center" wrapText="1"/>
      <protection hidden="1"/>
    </xf>
    <xf numFmtId="171" fontId="0" fillId="0" borderId="1" xfId="15" applyFont="1" applyFill="1" applyBorder="1" applyAlignment="1" applyProtection="1">
      <alignment horizontal="center" vertical="center"/>
      <protection hidden="1"/>
    </xf>
    <xf numFmtId="168" fontId="9" fillId="0" borderId="1" xfId="15" applyNumberFormat="1" applyFont="1" applyFill="1" applyBorder="1" applyAlignment="1" applyProtection="1">
      <alignment horizontal="center" vertical="center"/>
      <protection/>
    </xf>
    <xf numFmtId="168" fontId="9" fillId="0" borderId="1" xfId="15" applyNumberFormat="1" applyFont="1" applyFill="1" applyBorder="1" applyAlignment="1" applyProtection="1">
      <alignment horizontal="center" vertical="center"/>
      <protection locked="0"/>
    </xf>
    <xf numFmtId="164" fontId="8" fillId="2" borderId="1" xfId="0" applyNumberFormat="1" applyFont="1" applyFill="1" applyBorder="1" applyAlignment="1">
      <alignment horizontal="center" vertical="center"/>
    </xf>
    <xf numFmtId="164" fontId="9" fillId="3" borderId="1" xfId="0" applyNumberFormat="1" applyFont="1" applyFill="1" applyBorder="1" applyAlignment="1">
      <alignment horizontal="center" vertical="center"/>
    </xf>
    <xf numFmtId="168" fontId="0" fillId="0" borderId="0" xfId="0" applyNumberFormat="1" applyFont="1" applyAlignment="1">
      <alignment horizontal="center" vertical="center"/>
    </xf>
    <xf numFmtId="164" fontId="9" fillId="0" borderId="1" xfId="21" applyFont="1" applyFill="1" applyBorder="1" applyAlignment="1">
      <alignment horizontal="center" vertical="top" wrapText="1"/>
      <protection/>
    </xf>
    <xf numFmtId="164" fontId="9" fillId="3" borderId="1" xfId="21" applyFont="1" applyFill="1" applyBorder="1" applyAlignment="1">
      <alignment horizontal="left" vertical="top" wrapText="1"/>
      <protection/>
    </xf>
    <xf numFmtId="164" fontId="9" fillId="3" borderId="1" xfId="21" applyFont="1" applyFill="1" applyBorder="1" applyAlignment="1">
      <alignment horizontal="center" vertical="top" wrapText="1"/>
      <protection/>
    </xf>
    <xf numFmtId="166" fontId="9" fillId="3" borderId="1" xfId="22" applyFont="1" applyFill="1" applyBorder="1" applyAlignment="1" applyProtection="1">
      <alignment horizontal="center" vertical="top" wrapText="1"/>
      <protection locked="0"/>
    </xf>
    <xf numFmtId="166" fontId="9" fillId="3" borderId="1" xfId="22" applyFont="1" applyFill="1" applyBorder="1" applyAlignment="1" applyProtection="1">
      <alignment horizontal="center" vertical="center" wrapText="1"/>
      <protection locked="0"/>
    </xf>
    <xf numFmtId="168" fontId="0" fillId="0" borderId="1" xfId="15" applyNumberFormat="1" applyFont="1" applyFill="1" applyBorder="1" applyAlignment="1" applyProtection="1">
      <alignment vertical="center"/>
      <protection/>
    </xf>
    <xf numFmtId="168" fontId="0" fillId="2" borderId="1" xfId="15" applyNumberFormat="1" applyFont="1" applyFill="1" applyBorder="1" applyAlignment="1" applyProtection="1">
      <alignment horizontal="center" vertical="center"/>
      <protection/>
    </xf>
    <xf numFmtId="169" fontId="0" fillId="0" borderId="1" xfId="0" applyNumberFormat="1" applyFont="1" applyFill="1" applyBorder="1" applyAlignment="1">
      <alignment horizontal="center" vertical="center"/>
    </xf>
    <xf numFmtId="166" fontId="0" fillId="0" borderId="3" xfId="22" applyFont="1" applyFill="1" applyBorder="1" applyAlignment="1" applyProtection="1">
      <alignment horizontal="right" vertical="center" wrapText="1"/>
      <protection locked="0"/>
    </xf>
    <xf numFmtId="164" fontId="3" fillId="0" borderId="1" xfId="0" applyFont="1" applyFill="1" applyBorder="1" applyAlignment="1">
      <alignment horizontal="center" vertical="center"/>
    </xf>
    <xf numFmtId="169"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70" fontId="3" fillId="0" borderId="1" xfId="0" applyNumberFormat="1" applyFont="1" applyFill="1" applyBorder="1" applyAlignment="1" applyProtection="1">
      <alignment horizontal="center" vertical="center" wrapText="1"/>
      <protection hidden="1"/>
    </xf>
    <xf numFmtId="171" fontId="3" fillId="0" borderId="1" xfId="15" applyFont="1" applyFill="1" applyBorder="1" applyAlignment="1" applyProtection="1">
      <alignment horizontal="center" vertical="center"/>
      <protection hidden="1"/>
    </xf>
    <xf numFmtId="168" fontId="3" fillId="0" borderId="1" xfId="15" applyNumberFormat="1" applyFont="1" applyFill="1" applyBorder="1" applyAlignment="1" applyProtection="1">
      <alignment horizontal="center" vertical="center"/>
      <protection/>
    </xf>
    <xf numFmtId="168" fontId="3" fillId="0" borderId="1" xfId="15" applyNumberFormat="1" applyFont="1" applyFill="1" applyBorder="1" applyAlignment="1" applyProtection="1">
      <alignment horizontal="center" vertical="center"/>
      <protection locked="0"/>
    </xf>
    <xf numFmtId="167" fontId="3" fillId="0" borderId="1" xfId="15" applyNumberFormat="1" applyFont="1" applyFill="1" applyBorder="1" applyAlignment="1" applyProtection="1">
      <alignment horizontal="center" vertical="center"/>
      <protection/>
    </xf>
    <xf numFmtId="170" fontId="0" fillId="0" borderId="1" xfId="0" applyNumberFormat="1" applyFont="1" applyFill="1" applyBorder="1" applyAlignment="1" applyProtection="1">
      <alignment horizontal="center" vertical="center" wrapText="1"/>
      <protection hidden="1"/>
    </xf>
    <xf numFmtId="166" fontId="0" fillId="3" borderId="3" xfId="22" applyFont="1" applyFill="1" applyBorder="1" applyAlignment="1" applyProtection="1">
      <alignment horizontal="right" vertical="top" wrapText="1"/>
      <protection locked="0"/>
    </xf>
    <xf numFmtId="170" fontId="3" fillId="0" borderId="1" xfId="0" applyNumberFormat="1" applyFont="1" applyFill="1" applyBorder="1" applyAlignment="1" applyProtection="1">
      <alignment horizontal="left" vertical="center" wrapText="1"/>
      <protection hidden="1"/>
    </xf>
    <xf numFmtId="164" fontId="9" fillId="3" borderId="1" xfId="21" applyFont="1" applyFill="1" applyBorder="1" applyAlignment="1">
      <alignment horizontal="left" vertical="center" wrapText="1"/>
      <protection/>
    </xf>
    <xf numFmtId="164" fontId="0" fillId="0" borderId="1" xfId="0" applyFont="1" applyBorder="1" applyAlignment="1">
      <alignment horizontal="center" vertical="center"/>
    </xf>
    <xf numFmtId="164" fontId="9" fillId="0" borderId="1" xfId="21" applyFont="1" applyFill="1" applyBorder="1" applyAlignment="1">
      <alignment horizontal="center" vertical="center" wrapText="1"/>
      <protection/>
    </xf>
    <xf numFmtId="164" fontId="9" fillId="3" borderId="1" xfId="21" applyFont="1" applyFill="1" applyBorder="1" applyAlignment="1">
      <alignment horizontal="center" vertical="center" wrapText="1"/>
      <protection/>
    </xf>
    <xf numFmtId="166" fontId="0" fillId="0" borderId="3" xfId="22" applyFont="1" applyFill="1" applyBorder="1" applyAlignment="1" applyProtection="1">
      <alignment horizontal="center" vertical="center" wrapText="1"/>
      <protection locked="0"/>
    </xf>
    <xf numFmtId="166" fontId="0" fillId="3" borderId="3" xfId="22" applyFont="1" applyFill="1" applyBorder="1" applyAlignment="1" applyProtection="1">
      <alignment horizontal="right" vertical="center" wrapText="1"/>
      <protection locked="0"/>
    </xf>
    <xf numFmtId="164" fontId="0" fillId="2" borderId="1" xfId="0" applyFont="1" applyFill="1" applyBorder="1" applyAlignment="1">
      <alignment horizontal="center" vertical="center"/>
    </xf>
    <xf numFmtId="164" fontId="8" fillId="2" borderId="1" xfId="21" applyFont="1" applyFill="1" applyBorder="1" applyAlignment="1">
      <alignment horizontal="center" vertical="top" wrapText="1"/>
      <protection/>
    </xf>
    <xf numFmtId="171" fontId="0" fillId="2" borderId="1" xfId="15" applyFont="1" applyFill="1" applyBorder="1" applyAlignment="1" applyProtection="1">
      <alignment horizontal="center" vertical="center"/>
      <protection hidden="1"/>
    </xf>
    <xf numFmtId="168" fontId="0" fillId="2" borderId="1" xfId="15" applyNumberFormat="1" applyFont="1" applyFill="1" applyBorder="1" applyAlignment="1" applyProtection="1">
      <alignment horizontal="center" vertical="center"/>
      <protection locked="0"/>
    </xf>
    <xf numFmtId="164" fontId="0" fillId="3" borderId="1" xfId="0" applyNumberFormat="1" applyFont="1" applyFill="1" applyBorder="1" applyAlignment="1">
      <alignment horizontal="center" vertical="center"/>
    </xf>
    <xf numFmtId="164" fontId="0" fillId="0" borderId="3" xfId="0" applyFont="1" applyFill="1" applyBorder="1" applyAlignment="1">
      <alignment horizontal="center" vertical="top" wrapText="1"/>
    </xf>
    <xf numFmtId="164" fontId="0" fillId="3" borderId="3" xfId="0" applyFont="1" applyFill="1" applyBorder="1" applyAlignment="1">
      <alignment horizontal="left" vertical="top" wrapText="1"/>
    </xf>
    <xf numFmtId="164" fontId="10" fillId="2" borderId="1" xfId="0" applyFont="1" applyFill="1" applyBorder="1" applyAlignment="1">
      <alignment horizontal="center" vertical="center"/>
    </xf>
    <xf numFmtId="168" fontId="0" fillId="0" borderId="1" xfId="0" applyNumberFormat="1" applyFont="1" applyBorder="1" applyAlignment="1" applyProtection="1">
      <alignment horizontal="center" vertical="center"/>
      <protection locked="0"/>
    </xf>
    <xf numFmtId="170" fontId="3" fillId="2" borderId="1" xfId="0" applyNumberFormat="1" applyFont="1" applyFill="1" applyBorder="1" applyAlignment="1" applyProtection="1">
      <alignment horizontal="justify" wrapText="1"/>
      <protection hidden="1"/>
    </xf>
    <xf numFmtId="170" fontId="0" fillId="0" borderId="1" xfId="0" applyNumberFormat="1" applyFont="1" applyFill="1" applyBorder="1" applyAlignment="1" applyProtection="1">
      <alignment vertical="center"/>
      <protection hidden="1"/>
    </xf>
    <xf numFmtId="170" fontId="0" fillId="0" borderId="1" xfId="0" applyNumberFormat="1" applyFont="1" applyFill="1" applyBorder="1" applyAlignment="1" applyProtection="1">
      <alignment horizontal="center" vertical="center"/>
      <protection hidden="1"/>
    </xf>
    <xf numFmtId="164" fontId="11" fillId="0" borderId="1" xfId="0" applyFont="1" applyFill="1" applyBorder="1" applyAlignment="1">
      <alignment horizontal="center" vertical="center"/>
    </xf>
    <xf numFmtId="170" fontId="0" fillId="0" borderId="1" xfId="0" applyNumberFormat="1" applyFont="1" applyFill="1" applyBorder="1" applyAlignment="1" applyProtection="1">
      <alignment vertical="center" wrapText="1"/>
      <protection hidden="1"/>
    </xf>
    <xf numFmtId="171" fontId="0" fillId="0" borderId="1" xfId="15" applyFont="1" applyFill="1" applyBorder="1" applyAlignment="1" applyProtection="1">
      <alignment horizontal="center" vertical="center"/>
      <protection locked="0"/>
    </xf>
    <xf numFmtId="167" fontId="0" fillId="0" borderId="1" xfId="15" applyNumberFormat="1" applyFont="1" applyFill="1" applyBorder="1" applyAlignment="1" applyProtection="1">
      <alignment horizontal="center" vertical="center"/>
      <protection/>
    </xf>
    <xf numFmtId="171" fontId="0" fillId="3" borderId="1" xfId="15" applyFont="1" applyFill="1" applyBorder="1" applyAlignment="1" applyProtection="1">
      <alignment horizontal="center" vertical="center"/>
      <protection hidden="1"/>
    </xf>
    <xf numFmtId="164" fontId="11" fillId="3" borderId="1" xfId="0" applyFont="1" applyFill="1" applyBorder="1" applyAlignment="1">
      <alignment horizontal="center" vertical="center"/>
    </xf>
    <xf numFmtId="171" fontId="0" fillId="3" borderId="1" xfId="15" applyFont="1" applyFill="1" applyBorder="1" applyAlignment="1" applyProtection="1">
      <alignment horizontal="center" vertical="center"/>
      <protection locked="0"/>
    </xf>
    <xf numFmtId="170" fontId="0" fillId="2" borderId="1" xfId="0" applyNumberFormat="1" applyFont="1" applyFill="1" applyBorder="1" applyAlignment="1" applyProtection="1">
      <alignment horizontal="center" vertical="center" wrapText="1"/>
      <protection hidden="1"/>
    </xf>
    <xf numFmtId="164" fontId="11" fillId="2" borderId="1" xfId="0" applyFont="1" applyFill="1" applyBorder="1" applyAlignment="1">
      <alignment horizontal="center" vertical="center"/>
    </xf>
    <xf numFmtId="171" fontId="0" fillId="2" borderId="1" xfId="15" applyFont="1" applyFill="1" applyBorder="1" applyAlignment="1" applyProtection="1">
      <alignment horizontal="center" vertical="top"/>
      <protection hidden="1"/>
    </xf>
    <xf numFmtId="171" fontId="0" fillId="2" borderId="1" xfId="15" applyFont="1" applyFill="1" applyBorder="1" applyAlignment="1" applyProtection="1">
      <alignment horizontal="center" vertical="center"/>
      <protection locked="0"/>
    </xf>
    <xf numFmtId="172" fontId="0" fillId="2" borderId="1" xfId="0" applyNumberFormat="1" applyFont="1" applyFill="1" applyBorder="1" applyAlignment="1" applyProtection="1">
      <alignment horizontal="center" vertical="center"/>
      <protection locked="0"/>
    </xf>
    <xf numFmtId="168" fontId="0" fillId="2" borderId="1" xfId="0" applyNumberFormat="1" applyFont="1" applyFill="1" applyBorder="1" applyAlignment="1">
      <alignment horizontal="center" vertical="center"/>
    </xf>
    <xf numFmtId="172" fontId="0" fillId="0" borderId="1" xfId="0" applyNumberFormat="1" applyFont="1" applyFill="1" applyBorder="1" applyAlignment="1" applyProtection="1">
      <alignment horizontal="center" vertical="center"/>
      <protection locked="0"/>
    </xf>
    <xf numFmtId="164" fontId="0" fillId="0" borderId="3" xfId="0" applyFont="1" applyFill="1" applyBorder="1" applyAlignment="1">
      <alignment horizontal="center" vertical="center" wrapText="1"/>
    </xf>
    <xf numFmtId="171" fontId="0" fillId="3" borderId="1" xfId="15" applyFont="1" applyFill="1" applyBorder="1" applyAlignment="1" applyProtection="1">
      <alignment horizontal="right" vertical="center"/>
      <protection locked="0"/>
    </xf>
    <xf numFmtId="166" fontId="0" fillId="3" borderId="3" xfId="22" applyFont="1" applyFill="1" applyBorder="1" applyAlignment="1" applyProtection="1">
      <alignment horizontal="center" vertical="center" wrapText="1"/>
      <protection locked="0"/>
    </xf>
    <xf numFmtId="164" fontId="8" fillId="2" borderId="1" xfId="21" applyFont="1" applyFill="1" applyBorder="1" applyAlignment="1">
      <alignment horizontal="center" vertical="center" wrapText="1"/>
      <protection/>
    </xf>
    <xf numFmtId="166" fontId="9" fillId="2" borderId="1" xfId="22" applyFont="1" applyFill="1" applyBorder="1" applyAlignment="1" applyProtection="1">
      <alignment horizontal="center" vertical="center" wrapText="1"/>
      <protection locked="0"/>
    </xf>
    <xf numFmtId="170" fontId="0" fillId="0" borderId="1" xfId="0" applyNumberFormat="1" applyFont="1" applyFill="1" applyBorder="1" applyAlignment="1" applyProtection="1">
      <alignment horizontal="justify" vertical="center" wrapText="1"/>
      <protection hidden="1"/>
    </xf>
    <xf numFmtId="164" fontId="9" fillId="0" borderId="1" xfId="21" applyFont="1" applyFill="1" applyBorder="1" applyAlignment="1">
      <alignment horizontal="left" vertical="top" wrapText="1"/>
      <protection/>
    </xf>
    <xf numFmtId="172" fontId="0" fillId="0" borderId="1" xfId="0" applyNumberFormat="1" applyFont="1" applyBorder="1" applyAlignment="1" applyProtection="1">
      <alignment horizontal="right" vertical="top"/>
      <protection locked="0"/>
    </xf>
    <xf numFmtId="172" fontId="0" fillId="0" borderId="1" xfId="0" applyNumberFormat="1" applyFont="1" applyBorder="1" applyAlignment="1" applyProtection="1">
      <alignment horizontal="center" vertical="top"/>
      <protection locked="0"/>
    </xf>
    <xf numFmtId="164" fontId="0" fillId="0" borderId="0" xfId="0" applyFont="1" applyFill="1" applyAlignment="1">
      <alignment horizontal="left" vertical="top"/>
    </xf>
    <xf numFmtId="164" fontId="0" fillId="0" borderId="1" xfId="21" applyFont="1" applyFill="1" applyBorder="1" applyAlignment="1">
      <alignment horizontal="left" vertical="center" wrapText="1"/>
      <protection/>
    </xf>
    <xf numFmtId="164" fontId="0" fillId="3" borderId="1" xfId="21" applyFont="1" applyFill="1" applyBorder="1" applyAlignment="1">
      <alignment horizontal="left" vertical="top" wrapText="1"/>
      <protection/>
    </xf>
    <xf numFmtId="172" fontId="0" fillId="0" borderId="1" xfId="0" applyNumberFormat="1" applyFont="1" applyBorder="1" applyAlignment="1" applyProtection="1">
      <alignment horizontal="right" vertical="center"/>
      <protection locked="0"/>
    </xf>
    <xf numFmtId="172" fontId="0" fillId="0" borderId="1" xfId="0" applyNumberFormat="1" applyFont="1" applyBorder="1" applyAlignment="1" applyProtection="1">
      <alignment horizontal="center" vertical="center"/>
      <protection locked="0"/>
    </xf>
    <xf numFmtId="168" fontId="0" fillId="3" borderId="3" xfId="22" applyNumberFormat="1" applyFont="1" applyFill="1" applyBorder="1" applyAlignment="1" applyProtection="1">
      <alignment horizontal="right" vertical="top" wrapText="1"/>
      <protection locked="0"/>
    </xf>
    <xf numFmtId="168" fontId="0" fillId="0" borderId="1" xfId="15" applyNumberFormat="1" applyFont="1" applyFill="1" applyBorder="1" applyAlignment="1" applyProtection="1">
      <alignment horizontal="center" vertical="center"/>
      <protection hidden="1"/>
    </xf>
    <xf numFmtId="164" fontId="0" fillId="0" borderId="1" xfId="0" applyFont="1" applyBorder="1" applyAlignment="1">
      <alignment horizontal="justify" vertical="center"/>
    </xf>
    <xf numFmtId="171" fontId="0" fillId="2" borderId="1" xfId="15" applyFont="1" applyFill="1" applyBorder="1" applyAlignment="1" applyProtection="1">
      <alignment horizontal="center" vertical="center"/>
      <protection/>
    </xf>
    <xf numFmtId="164" fontId="0" fillId="0" borderId="1" xfId="0" applyFont="1" applyBorder="1" applyAlignment="1" applyProtection="1">
      <alignment horizontal="center" vertical="center"/>
      <protection locked="0"/>
    </xf>
    <xf numFmtId="164" fontId="0" fillId="0" borderId="4" xfId="0" applyFont="1" applyBorder="1" applyAlignment="1" applyProtection="1">
      <alignment horizontal="center" vertical="center"/>
      <protection locked="0"/>
    </xf>
    <xf numFmtId="164" fontId="0" fillId="0" borderId="0" xfId="0" applyFont="1" applyBorder="1" applyAlignment="1" applyProtection="1">
      <alignment horizontal="center" vertical="center"/>
      <protection locked="0"/>
    </xf>
    <xf numFmtId="164" fontId="3" fillId="0" borderId="0" xfId="0" applyFont="1" applyBorder="1" applyAlignment="1" applyProtection="1">
      <alignment horizontal="center" vertical="center"/>
      <protection locked="0"/>
    </xf>
    <xf numFmtId="164" fontId="3" fillId="0" borderId="5" xfId="0" applyFont="1" applyBorder="1" applyAlignment="1" applyProtection="1">
      <alignment horizontal="center" vertical="center"/>
      <protection locked="0"/>
    </xf>
    <xf numFmtId="164" fontId="0" fillId="0" borderId="6" xfId="0" applyFont="1" applyBorder="1" applyAlignment="1" applyProtection="1">
      <alignment horizontal="center" vertical="center"/>
      <protection locked="0"/>
    </xf>
    <xf numFmtId="164" fontId="0" fillId="0" borderId="7" xfId="0" applyFont="1" applyBorder="1" applyAlignment="1" applyProtection="1">
      <alignment horizontal="center" vertical="center"/>
      <protection locked="0"/>
    </xf>
    <xf numFmtId="164" fontId="0" fillId="0" borderId="0" xfId="0" applyAlignment="1">
      <alignment/>
    </xf>
    <xf numFmtId="164" fontId="12" fillId="0" borderId="0" xfId="0" applyFont="1" applyBorder="1" applyAlignment="1">
      <alignment horizontal="center"/>
    </xf>
    <xf numFmtId="164" fontId="12" fillId="0" borderId="0" xfId="0" applyFont="1" applyAlignment="1">
      <alignment horizontal="center"/>
    </xf>
    <xf numFmtId="164" fontId="0" fillId="0" borderId="0" xfId="0" applyNumberFormat="1" applyFont="1" applyBorder="1" applyAlignment="1">
      <alignment horizontal="left" vertical="center"/>
    </xf>
    <xf numFmtId="164" fontId="13" fillId="0" borderId="0" xfId="0" applyFont="1" applyAlignment="1">
      <alignment/>
    </xf>
    <xf numFmtId="173" fontId="3" fillId="0" borderId="0" xfId="0" applyNumberFormat="1" applyFont="1" applyAlignment="1">
      <alignment horizontal="center"/>
    </xf>
    <xf numFmtId="164" fontId="3" fillId="0" borderId="0" xfId="0" applyFont="1" applyBorder="1" applyAlignment="1">
      <alignment horizontal="justify"/>
    </xf>
    <xf numFmtId="164" fontId="0" fillId="0" borderId="0" xfId="0" applyFont="1" applyBorder="1" applyAlignment="1">
      <alignment horizontal="justify" vertical="top"/>
    </xf>
    <xf numFmtId="164" fontId="0" fillId="0" borderId="0" xfId="0" applyFont="1" applyBorder="1" applyAlignment="1">
      <alignment horizontal="justify"/>
    </xf>
    <xf numFmtId="164" fontId="0" fillId="0" borderId="0" xfId="0" applyFont="1" applyAlignment="1">
      <alignment horizontal="justify"/>
    </xf>
    <xf numFmtId="164" fontId="3" fillId="0" borderId="0" xfId="0" applyFont="1" applyAlignment="1">
      <alignment/>
    </xf>
    <xf numFmtId="164" fontId="0" fillId="0" borderId="0" xfId="0" applyFont="1" applyAlignment="1">
      <alignment/>
    </xf>
    <xf numFmtId="173" fontId="0" fillId="0" borderId="0" xfId="0" applyNumberFormat="1" applyFont="1" applyAlignment="1">
      <alignment horizontal="center"/>
    </xf>
    <xf numFmtId="170" fontId="3" fillId="0" borderId="0" xfId="0" applyNumberFormat="1" applyFont="1" applyFill="1" applyBorder="1" applyAlignment="1" applyProtection="1">
      <alignment horizontal="left" vertical="top" wrapText="1"/>
      <protection hidden="1"/>
    </xf>
    <xf numFmtId="173" fontId="3" fillId="0" borderId="0" xfId="0" applyNumberFormat="1" applyFont="1" applyAlignment="1">
      <alignment horizontal="center" vertical="top"/>
    </xf>
    <xf numFmtId="170" fontId="0" fillId="0" borderId="0" xfId="0" applyNumberFormat="1" applyFont="1" applyFill="1" applyBorder="1" applyAlignment="1" applyProtection="1">
      <alignment horizontal="justify" vertical="top" wrapText="1"/>
      <protection hidden="1"/>
    </xf>
    <xf numFmtId="164" fontId="0" fillId="0" borderId="0" xfId="0" applyFont="1" applyAlignment="1">
      <alignment horizontal="left"/>
    </xf>
    <xf numFmtId="173" fontId="3" fillId="0" borderId="8" xfId="0" applyNumberFormat="1" applyFont="1" applyBorder="1" applyAlignment="1">
      <alignment horizontal="center"/>
    </xf>
    <xf numFmtId="164" fontId="0" fillId="0" borderId="9" xfId="0" applyFont="1" applyBorder="1" applyAlignment="1">
      <alignment horizontal="justify"/>
    </xf>
    <xf numFmtId="164" fontId="0" fillId="0" borderId="9" xfId="0" applyBorder="1" applyAlignment="1">
      <alignment/>
    </xf>
    <xf numFmtId="164" fontId="0" fillId="0" borderId="10" xfId="0" applyBorder="1" applyAlignment="1">
      <alignment/>
    </xf>
    <xf numFmtId="173" fontId="3" fillId="0" borderId="11" xfId="0" applyNumberFormat="1" applyFont="1" applyBorder="1" applyAlignment="1">
      <alignment horizontal="center"/>
    </xf>
    <xf numFmtId="164" fontId="0" fillId="0" borderId="12" xfId="0" applyBorder="1" applyAlignment="1">
      <alignment/>
    </xf>
    <xf numFmtId="173" fontId="3" fillId="0" borderId="13" xfId="0" applyNumberFormat="1" applyFont="1" applyBorder="1" applyAlignment="1">
      <alignment horizontal="center"/>
    </xf>
    <xf numFmtId="164" fontId="0" fillId="0" borderId="14" xfId="0" applyFont="1" applyBorder="1" applyAlignment="1">
      <alignment horizontal="justify" vertical="center"/>
    </xf>
    <xf numFmtId="164" fontId="0" fillId="0" borderId="14" xfId="0" applyBorder="1" applyAlignment="1">
      <alignment/>
    </xf>
    <xf numFmtId="164" fontId="0" fillId="0" borderId="15" xfId="0" applyBorder="1" applyAlignment="1">
      <alignment/>
    </xf>
    <xf numFmtId="173" fontId="3" fillId="0" borderId="0" xfId="0" applyNumberFormat="1" applyFont="1" applyBorder="1" applyAlignment="1">
      <alignment horizontal="center"/>
    </xf>
    <xf numFmtId="164" fontId="0" fillId="0" borderId="0" xfId="0" applyFont="1" applyBorder="1" applyAlignment="1">
      <alignment horizontal="justify" vertical="center"/>
    </xf>
    <xf numFmtId="164" fontId="0" fillId="0" borderId="0" xfId="0" applyFont="1" applyBorder="1" applyAlignment="1">
      <alignment/>
    </xf>
    <xf numFmtId="164" fontId="0" fillId="0" borderId="0" xfId="0" applyBorder="1" applyAlignment="1">
      <alignment/>
    </xf>
    <xf numFmtId="173" fontId="3" fillId="0" borderId="1" xfId="0" applyNumberFormat="1" applyFont="1" applyBorder="1" applyAlignment="1">
      <alignment horizontal="center" vertical="center"/>
    </xf>
    <xf numFmtId="164" fontId="0" fillId="0" borderId="0" xfId="0" applyFont="1" applyAlignment="1">
      <alignment horizontal="justify" vertical="center"/>
    </xf>
    <xf numFmtId="164" fontId="0" fillId="0" borderId="0" xfId="0" applyAlignment="1">
      <alignment horizontal="justify"/>
    </xf>
    <xf numFmtId="164" fontId="0" fillId="4" borderId="1" xfId="0" applyNumberFormat="1" applyFill="1" applyBorder="1" applyAlignment="1">
      <alignment horizontal="center" vertical="center"/>
    </xf>
    <xf numFmtId="164" fontId="0" fillId="4" borderId="0" xfId="0" applyFill="1" applyAlignment="1">
      <alignment/>
    </xf>
    <xf numFmtId="164" fontId="4" fillId="0" borderId="16" xfId="0" applyNumberFormat="1" applyFont="1" applyBorder="1" applyAlignment="1">
      <alignment horizontal="left" vertical="center"/>
    </xf>
    <xf numFmtId="164" fontId="4" fillId="0" borderId="17" xfId="0" applyFont="1" applyBorder="1" applyAlignment="1">
      <alignment/>
    </xf>
    <xf numFmtId="164" fontId="0" fillId="0" borderId="17" xfId="0" applyBorder="1" applyAlignment="1">
      <alignment/>
    </xf>
    <xf numFmtId="164" fontId="0" fillId="0" borderId="18" xfId="0" applyBorder="1" applyAlignment="1">
      <alignment/>
    </xf>
    <xf numFmtId="164" fontId="4" fillId="0" borderId="16" xfId="0" applyNumberFormat="1" applyFont="1" applyFill="1" applyBorder="1" applyAlignment="1">
      <alignment horizontal="left" vertical="center"/>
    </xf>
    <xf numFmtId="164" fontId="5" fillId="0" borderId="16" xfId="0" applyNumberFormat="1" applyFont="1" applyBorder="1" applyAlignment="1">
      <alignment horizontal="left" vertical="center"/>
    </xf>
    <xf numFmtId="164" fontId="5" fillId="0" borderId="17" xfId="0" applyFont="1" applyBorder="1" applyAlignment="1">
      <alignment horizontal="justify"/>
    </xf>
    <xf numFmtId="164" fontId="5" fillId="0" borderId="17" xfId="0" applyFont="1" applyBorder="1" applyAlignment="1">
      <alignment vertical="center"/>
    </xf>
    <xf numFmtId="164" fontId="6" fillId="5" borderId="16" xfId="0" applyFont="1" applyFill="1" applyBorder="1" applyAlignment="1">
      <alignment/>
    </xf>
    <xf numFmtId="164" fontId="6" fillId="5" borderId="17" xfId="0" applyFont="1" applyFill="1" applyBorder="1" applyAlignment="1">
      <alignment horizontal="justify"/>
    </xf>
    <xf numFmtId="164" fontId="6" fillId="5" borderId="17" xfId="0" applyFont="1" applyFill="1" applyBorder="1" applyAlignment="1">
      <alignment/>
    </xf>
    <xf numFmtId="164" fontId="6" fillId="5" borderId="18" xfId="0" applyFont="1" applyFill="1" applyBorder="1" applyAlignment="1">
      <alignment/>
    </xf>
    <xf numFmtId="164" fontId="6" fillId="0" borderId="0" xfId="0" applyFont="1" applyFill="1" applyAlignment="1">
      <alignment/>
    </xf>
    <xf numFmtId="164" fontId="5" fillId="0" borderId="1" xfId="0" applyFont="1" applyFill="1" applyBorder="1" applyAlignment="1">
      <alignment horizontal="justify"/>
    </xf>
    <xf numFmtId="164" fontId="5" fillId="0" borderId="1" xfId="0" applyFont="1" applyFill="1" applyBorder="1" applyAlignment="1">
      <alignment horizontal="center"/>
    </xf>
    <xf numFmtId="164" fontId="4" fillId="0" borderId="0" xfId="0" applyFont="1" applyFill="1" applyAlignment="1">
      <alignment/>
    </xf>
    <xf numFmtId="164" fontId="3" fillId="3" borderId="1" xfId="0" applyNumberFormat="1" applyFont="1" applyFill="1" applyBorder="1" applyAlignment="1">
      <alignment horizontal="center"/>
    </xf>
    <xf numFmtId="170" fontId="3" fillId="3" borderId="1" xfId="0" applyNumberFormat="1" applyFont="1" applyFill="1" applyBorder="1" applyAlignment="1" applyProtection="1">
      <alignment horizontal="justify" wrapText="1"/>
      <protection hidden="1"/>
    </xf>
    <xf numFmtId="171" fontId="3" fillId="4" borderId="1" xfId="15" applyFont="1" applyFill="1" applyBorder="1" applyAlignment="1" applyProtection="1">
      <alignment horizontal="center" vertical="center"/>
      <protection/>
    </xf>
    <xf numFmtId="171" fontId="3" fillId="6" borderId="1" xfId="15" applyFont="1" applyFill="1" applyBorder="1" applyAlignment="1" applyProtection="1">
      <alignment horizontal="center"/>
      <protection/>
    </xf>
    <xf numFmtId="171" fontId="3" fillId="3" borderId="1" xfId="15" applyFont="1" applyFill="1" applyBorder="1" applyAlignment="1" applyProtection="1">
      <alignment horizontal="justify" vertical="top"/>
      <protection hidden="1"/>
    </xf>
    <xf numFmtId="171" fontId="3" fillId="3" borderId="1" xfId="15" applyFont="1" applyFill="1" applyBorder="1" applyAlignment="1" applyProtection="1">
      <alignment/>
      <protection/>
    </xf>
    <xf numFmtId="164" fontId="6" fillId="3" borderId="0" xfId="0" applyFont="1" applyFill="1" applyAlignment="1">
      <alignment/>
    </xf>
    <xf numFmtId="164" fontId="3" fillId="3" borderId="0" xfId="0" applyFont="1" applyFill="1" applyAlignment="1">
      <alignment/>
    </xf>
    <xf numFmtId="168" fontId="3" fillId="4" borderId="1" xfId="15" applyNumberFormat="1" applyFont="1" applyFill="1" applyBorder="1" applyAlignment="1" applyProtection="1">
      <alignment horizontal="center" vertical="center"/>
      <protection/>
    </xf>
    <xf numFmtId="168" fontId="3" fillId="6" borderId="1" xfId="15" applyNumberFormat="1" applyFont="1" applyFill="1" applyBorder="1" applyAlignment="1" applyProtection="1">
      <alignment horizontal="justify"/>
      <protection/>
    </xf>
    <xf numFmtId="168" fontId="3" fillId="3" borderId="1" xfId="15" applyNumberFormat="1" applyFont="1" applyFill="1" applyBorder="1" applyAlignment="1" applyProtection="1">
      <alignment horizontal="justify"/>
      <protection hidden="1"/>
    </xf>
    <xf numFmtId="168" fontId="3" fillId="3" borderId="1" xfId="15" applyNumberFormat="1" applyFont="1" applyFill="1" applyBorder="1" applyAlignment="1" applyProtection="1">
      <alignment horizontal="justify"/>
      <protection/>
    </xf>
    <xf numFmtId="164" fontId="3" fillId="3" borderId="0" xfId="0" applyFont="1" applyFill="1" applyAlignment="1">
      <alignment horizontal="justify"/>
    </xf>
    <xf numFmtId="168" fontId="3" fillId="7" borderId="1" xfId="15" applyNumberFormat="1" applyFont="1" applyFill="1" applyBorder="1" applyAlignment="1" applyProtection="1">
      <alignment horizontal="justify"/>
      <protection/>
    </xf>
    <xf numFmtId="168" fontId="3" fillId="7" borderId="1" xfId="15" applyNumberFormat="1" applyFont="1" applyFill="1" applyBorder="1" applyAlignment="1" applyProtection="1">
      <alignment horizontal="justify"/>
      <protection hidden="1"/>
    </xf>
    <xf numFmtId="168" fontId="3" fillId="5" borderId="1" xfId="15" applyNumberFormat="1" applyFont="1" applyFill="1" applyBorder="1" applyAlignment="1" applyProtection="1">
      <alignment horizontal="center" vertical="center"/>
      <protection/>
    </xf>
    <xf numFmtId="168" fontId="10" fillId="4" borderId="1" xfId="15" applyNumberFormat="1" applyFont="1" applyFill="1" applyBorder="1" applyAlignment="1" applyProtection="1">
      <alignment horizontal="center" vertical="center"/>
      <protection/>
    </xf>
    <xf numFmtId="170" fontId="3" fillId="0" borderId="1" xfId="0" applyNumberFormat="1" applyFont="1" applyFill="1" applyBorder="1" applyAlignment="1" applyProtection="1">
      <alignment horizontal="justify" wrapText="1"/>
      <protection hidden="1"/>
    </xf>
    <xf numFmtId="168" fontId="0" fillId="7" borderId="1" xfId="15" applyNumberFormat="1" applyFont="1" applyFill="1" applyBorder="1" applyAlignment="1" applyProtection="1">
      <alignment horizontal="center" vertical="center"/>
      <protection/>
    </xf>
    <xf numFmtId="164" fontId="5" fillId="4" borderId="1" xfId="0" applyNumberFormat="1" applyFont="1" applyFill="1" applyBorder="1" applyAlignment="1">
      <alignment horizontal="left"/>
    </xf>
    <xf numFmtId="164" fontId="6" fillId="4" borderId="1" xfId="0" applyFont="1" applyFill="1" applyBorder="1" applyAlignment="1">
      <alignment horizontal="justify"/>
    </xf>
    <xf numFmtId="171" fontId="3" fillId="4" borderId="1" xfId="15" applyFont="1" applyFill="1" applyBorder="1" applyAlignment="1" applyProtection="1">
      <alignment horizontal="center"/>
      <protection/>
    </xf>
    <xf numFmtId="171" fontId="15" fillId="4" borderId="1" xfId="15" applyFont="1" applyFill="1" applyBorder="1" applyAlignment="1" applyProtection="1">
      <alignment/>
      <protection/>
    </xf>
    <xf numFmtId="164" fontId="3" fillId="0" borderId="19" xfId="0" applyNumberFormat="1" applyFont="1" applyBorder="1" applyAlignment="1">
      <alignment horizontal="center"/>
    </xf>
    <xf numFmtId="164" fontId="3" fillId="0" borderId="0" xfId="0" applyFont="1" applyBorder="1" applyAlignment="1">
      <alignment horizontal="center"/>
    </xf>
    <xf numFmtId="164" fontId="3" fillId="0" borderId="0" xfId="0" applyNumberFormat="1" applyFont="1" applyBorder="1" applyAlignment="1">
      <alignment horizontal="center" vertical="center"/>
    </xf>
    <xf numFmtId="164" fontId="0" fillId="0" borderId="0" xfId="0" applyAlignment="1">
      <alignment horizontal="center" vertical="center"/>
    </xf>
    <xf numFmtId="164" fontId="16" fillId="0" borderId="1" xfId="0" applyFont="1" applyBorder="1" applyAlignment="1">
      <alignment horizontal="center" vertical="center"/>
    </xf>
    <xf numFmtId="164" fontId="3" fillId="0" borderId="1" xfId="0" applyFont="1" applyBorder="1" applyAlignment="1">
      <alignment horizontal="center" vertical="center"/>
    </xf>
    <xf numFmtId="164" fontId="3" fillId="0" borderId="1" xfId="0" applyFont="1" applyBorder="1" applyAlignment="1">
      <alignment horizontal="center"/>
    </xf>
    <xf numFmtId="164" fontId="0" fillId="0" borderId="1" xfId="0" applyBorder="1" applyAlignment="1">
      <alignment horizontal="left" vertical="center"/>
    </xf>
    <xf numFmtId="170" fontId="9" fillId="3" borderId="1" xfId="0" applyNumberFormat="1" applyFont="1" applyFill="1" applyBorder="1" applyAlignment="1" applyProtection="1">
      <alignment horizontal="left" vertical="center" wrapText="1"/>
      <protection hidden="1"/>
    </xf>
    <xf numFmtId="168" fontId="9" fillId="3" borderId="1" xfId="15" applyNumberFormat="1" applyFont="1" applyFill="1" applyBorder="1" applyAlignment="1" applyProtection="1">
      <alignment horizontal="center" vertical="center"/>
      <protection/>
    </xf>
    <xf numFmtId="164" fontId="0" fillId="0" borderId="1" xfId="0" applyBorder="1" applyAlignment="1">
      <alignment horizontal="justify" vertical="center"/>
    </xf>
    <xf numFmtId="170" fontId="17" fillId="0" borderId="1" xfId="0" applyNumberFormat="1" applyFont="1" applyFill="1" applyBorder="1" applyAlignment="1" applyProtection="1">
      <alignment horizontal="left" vertical="center" wrapText="1"/>
      <protection hidden="1"/>
    </xf>
    <xf numFmtId="164" fontId="18" fillId="0" borderId="1" xfId="0" applyNumberFormat="1" applyFont="1" applyFill="1" applyBorder="1" applyAlignment="1">
      <alignment horizontal="center" vertical="center"/>
    </xf>
    <xf numFmtId="170" fontId="18" fillId="0" borderId="1" xfId="0" applyNumberFormat="1" applyFont="1" applyFill="1" applyBorder="1" applyAlignment="1" applyProtection="1">
      <alignment horizontal="left" vertical="center" wrapText="1"/>
      <protection hidden="1"/>
    </xf>
    <xf numFmtId="171" fontId="18" fillId="0" borderId="1" xfId="15" applyFont="1" applyFill="1" applyBorder="1" applyAlignment="1" applyProtection="1">
      <alignment horizontal="center" vertical="center"/>
      <protection hidden="1"/>
    </xf>
    <xf numFmtId="168" fontId="18" fillId="0" borderId="1" xfId="15" applyNumberFormat="1" applyFont="1" applyFill="1" applyBorder="1" applyAlignment="1" applyProtection="1">
      <alignment horizontal="center" vertical="center"/>
      <protection/>
    </xf>
    <xf numFmtId="164" fontId="18" fillId="3" borderId="1" xfId="0" applyNumberFormat="1" applyFont="1" applyFill="1" applyBorder="1" applyAlignment="1">
      <alignment horizontal="center" vertical="center"/>
    </xf>
    <xf numFmtId="164" fontId="18" fillId="0" borderId="1" xfId="0" applyFont="1" applyBorder="1" applyAlignment="1">
      <alignment horizontal="left" vertical="center" wrapText="1"/>
    </xf>
    <xf numFmtId="168" fontId="18" fillId="3" borderId="1" xfId="15" applyNumberFormat="1" applyFont="1" applyFill="1" applyBorder="1" applyAlignment="1" applyProtection="1">
      <alignment horizontal="center" vertical="center"/>
      <protection/>
    </xf>
    <xf numFmtId="164" fontId="2" fillId="6" borderId="1" xfId="0" applyFont="1" applyFill="1" applyBorder="1" applyAlignment="1">
      <alignment horizontal="center" vertical="center"/>
    </xf>
    <xf numFmtId="164" fontId="4" fillId="0" borderId="1" xfId="0" applyFont="1" applyBorder="1" applyAlignment="1">
      <alignment horizontal="left" vertical="center"/>
    </xf>
    <xf numFmtId="164" fontId="4" fillId="0" borderId="1" xfId="0" applyFont="1" applyFill="1" applyBorder="1" applyAlignment="1">
      <alignment horizontal="left" vertical="center"/>
    </xf>
    <xf numFmtId="164" fontId="5" fillId="0" borderId="1" xfId="0" applyFont="1" applyBorder="1" applyAlignment="1">
      <alignment horizontal="left" vertical="center"/>
    </xf>
    <xf numFmtId="164" fontId="6" fillId="6" borderId="1" xfId="0" applyFont="1" applyFill="1" applyBorder="1" applyAlignment="1">
      <alignment horizontal="center" vertical="center"/>
    </xf>
    <xf numFmtId="164" fontId="0" fillId="0" borderId="1" xfId="0" applyBorder="1" applyAlignment="1">
      <alignment/>
    </xf>
    <xf numFmtId="164" fontId="7" fillId="0" borderId="1" xfId="0" applyFont="1" applyBorder="1" applyAlignment="1">
      <alignment horizontal="justify"/>
    </xf>
    <xf numFmtId="164" fontId="4" fillId="0" borderId="1" xfId="0" applyFont="1" applyBorder="1" applyAlignment="1">
      <alignment horizontal="justify"/>
    </xf>
    <xf numFmtId="164" fontId="6" fillId="3" borderId="1" xfId="0" applyFont="1" applyFill="1" applyBorder="1" applyAlignment="1">
      <alignment horizontal="center" vertical="center"/>
    </xf>
    <xf numFmtId="169"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70" fontId="8" fillId="3" borderId="1" xfId="0" applyNumberFormat="1" applyFont="1" applyFill="1" applyBorder="1" applyAlignment="1" applyProtection="1">
      <alignment horizontal="left" vertical="center" wrapText="1"/>
      <protection hidden="1"/>
    </xf>
    <xf numFmtId="171" fontId="3" fillId="3" borderId="1" xfId="15" applyFont="1" applyFill="1" applyBorder="1" applyAlignment="1" applyProtection="1">
      <alignment horizontal="center" vertical="center"/>
      <protection/>
    </xf>
    <xf numFmtId="167" fontId="3" fillId="3" borderId="1" xfId="15" applyNumberFormat="1" applyFont="1" applyFill="1" applyBorder="1" applyAlignment="1" applyProtection="1">
      <alignment horizontal="center" vertical="center"/>
      <protection/>
    </xf>
    <xf numFmtId="164" fontId="3" fillId="3" borderId="1" xfId="0" applyFont="1" applyFill="1" applyBorder="1" applyAlignment="1">
      <alignment horizontal="center" vertical="center"/>
    </xf>
    <xf numFmtId="170" fontId="3" fillId="3" borderId="1" xfId="0" applyNumberFormat="1" applyFont="1" applyFill="1" applyBorder="1" applyAlignment="1" applyProtection="1">
      <alignment horizontal="left" vertical="center" wrapText="1"/>
      <protection hidden="1"/>
    </xf>
    <xf numFmtId="168" fontId="3" fillId="3" borderId="1" xfId="15" applyNumberFormat="1" applyFont="1" applyFill="1" applyBorder="1" applyAlignment="1" applyProtection="1">
      <alignment horizontal="center" vertical="center"/>
      <protection/>
    </xf>
    <xf numFmtId="164" fontId="8" fillId="3" borderId="1" xfId="0" applyNumberFormat="1" applyFont="1" applyFill="1" applyBorder="1" applyAlignment="1">
      <alignment horizontal="center" vertical="center"/>
    </xf>
    <xf numFmtId="164" fontId="0" fillId="3" borderId="1" xfId="0" applyFont="1" applyFill="1" applyBorder="1" applyAlignment="1">
      <alignment horizontal="center" vertical="center"/>
    </xf>
    <xf numFmtId="164" fontId="8" fillId="3" borderId="1" xfId="21" applyFont="1" applyFill="1" applyBorder="1" applyAlignment="1">
      <alignment horizontal="center" vertical="top" wrapText="1"/>
      <protection/>
    </xf>
    <xf numFmtId="164" fontId="8" fillId="3" borderId="1" xfId="21" applyFont="1" applyFill="1" applyBorder="1" applyAlignment="1">
      <alignment horizontal="left" vertical="top" wrapText="1"/>
      <protection/>
    </xf>
    <xf numFmtId="164" fontId="19" fillId="3" borderId="1" xfId="0" applyFont="1" applyFill="1" applyBorder="1" applyAlignment="1">
      <alignment horizontal="center" vertical="center"/>
    </xf>
    <xf numFmtId="164" fontId="10" fillId="3" borderId="1" xfId="0" applyFont="1" applyFill="1" applyBorder="1" applyAlignment="1">
      <alignment horizontal="center" vertical="center"/>
    </xf>
    <xf numFmtId="164" fontId="10" fillId="3" borderId="1" xfId="0" applyNumberFormat="1" applyFont="1" applyFill="1" applyBorder="1" applyAlignment="1">
      <alignment horizontal="center" vertical="center"/>
    </xf>
    <xf numFmtId="170" fontId="10" fillId="3" borderId="1" xfId="0" applyNumberFormat="1" applyFont="1" applyFill="1" applyBorder="1" applyAlignment="1" applyProtection="1">
      <alignment horizontal="left" vertical="center" wrapText="1"/>
      <protection hidden="1"/>
    </xf>
    <xf numFmtId="168" fontId="10" fillId="3" borderId="1" xfId="15" applyNumberFormat="1" applyFont="1" applyFill="1" applyBorder="1" applyAlignment="1" applyProtection="1">
      <alignment horizontal="center" vertical="center"/>
      <protection/>
    </xf>
    <xf numFmtId="167" fontId="10" fillId="3" borderId="1" xfId="15" applyNumberFormat="1" applyFont="1" applyFill="1" applyBorder="1" applyAlignment="1" applyProtection="1">
      <alignment horizontal="center" vertical="center"/>
      <protection/>
    </xf>
    <xf numFmtId="164" fontId="5" fillId="3" borderId="1" xfId="0" applyNumberFormat="1" applyFont="1" applyFill="1" applyBorder="1" applyAlignment="1">
      <alignment horizontal="center" vertical="center"/>
    </xf>
    <xf numFmtId="164" fontId="6" fillId="3" borderId="1" xfId="0" applyFont="1" applyFill="1" applyBorder="1" applyAlignment="1">
      <alignment horizontal="left" vertical="center"/>
    </xf>
    <xf numFmtId="171" fontId="6" fillId="3" borderId="1" xfId="15" applyFont="1" applyFill="1" applyBorder="1" applyAlignment="1" applyProtection="1">
      <alignment horizontal="center" vertical="center"/>
      <protection/>
    </xf>
    <xf numFmtId="167" fontId="6" fillId="3" borderId="1" xfId="15" applyNumberFormat="1" applyFont="1" applyFill="1" applyBorder="1" applyAlignment="1" applyProtection="1">
      <alignment horizontal="center" vertical="center"/>
      <protection/>
    </xf>
    <xf numFmtId="164" fontId="0" fillId="3" borderId="0" xfId="0" applyFont="1" applyFill="1" applyBorder="1" applyAlignment="1">
      <alignment horizontal="center" vertical="center"/>
    </xf>
    <xf numFmtId="164" fontId="5" fillId="3" borderId="0" xfId="0" applyNumberFormat="1" applyFont="1" applyFill="1" applyBorder="1" applyAlignment="1">
      <alignment horizontal="center" vertical="center"/>
    </xf>
    <xf numFmtId="164" fontId="6" fillId="3" borderId="0" xfId="0" applyFont="1" applyFill="1" applyBorder="1" applyAlignment="1">
      <alignment horizontal="left" vertical="center"/>
    </xf>
    <xf numFmtId="171" fontId="6" fillId="3" borderId="0" xfId="15" applyFont="1" applyFill="1" applyBorder="1" applyAlignment="1" applyProtection="1">
      <alignment horizontal="center" vertical="center"/>
      <protection/>
    </xf>
    <xf numFmtId="167" fontId="6" fillId="3" borderId="0" xfId="15" applyNumberFormat="1" applyFont="1" applyFill="1" applyBorder="1" applyAlignment="1" applyProtection="1">
      <alignment horizontal="center" vertical="center"/>
      <protection/>
    </xf>
  </cellXfs>
  <cellStyles count="9">
    <cellStyle name="Normal" xfId="0"/>
    <cellStyle name="Comma" xfId="15"/>
    <cellStyle name="Comma [0]" xfId="16"/>
    <cellStyle name="Currency" xfId="17"/>
    <cellStyle name="Currency [0]" xfId="18"/>
    <cellStyle name="Percent" xfId="19"/>
    <cellStyle name="Moeda_SE Vértice" xfId="20"/>
    <cellStyle name="Normal 2" xfId="21"/>
    <cellStyle name="Vírgula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7</xdr:row>
      <xdr:rowOff>47625</xdr:rowOff>
    </xdr:from>
    <xdr:to>
      <xdr:col>12</xdr:col>
      <xdr:colOff>542925</xdr:colOff>
      <xdr:row>11</xdr:row>
      <xdr:rowOff>47625</xdr:rowOff>
    </xdr:to>
    <xdr:pic>
      <xdr:nvPicPr>
        <xdr:cNvPr id="1" name="Figuras 2"/>
        <xdr:cNvPicPr preferRelativeResize="1">
          <a:picLocks noChangeAspect="1"/>
        </xdr:cNvPicPr>
      </xdr:nvPicPr>
      <xdr:blipFill>
        <a:blip r:embed="rId1"/>
        <a:stretch>
          <a:fillRect/>
        </a:stretch>
      </xdr:blipFill>
      <xdr:spPr>
        <a:xfrm>
          <a:off x="10448925" y="1209675"/>
          <a:ext cx="1181100" cy="838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233"/>
  <sheetViews>
    <sheetView tabSelected="1" zoomScale="83" zoomScaleNormal="83" workbookViewId="0" topLeftCell="A1">
      <selection activeCell="H16" sqref="H16"/>
    </sheetView>
  </sheetViews>
  <sheetFormatPr defaultColWidth="9.140625" defaultRowHeight="12.75"/>
  <cols>
    <col min="1" max="1" width="6.8515625" style="1" customWidth="1"/>
    <col min="2" max="2" width="18.7109375" style="1" customWidth="1"/>
    <col min="3" max="3" width="7.7109375" style="1" customWidth="1"/>
    <col min="4" max="4" width="50.00390625" style="1" customWidth="1"/>
    <col min="5" max="5" width="7.8515625" style="1" customWidth="1"/>
    <col min="6" max="6" width="9.00390625" style="1" customWidth="1"/>
    <col min="7" max="7" width="10.8515625" style="1" customWidth="1"/>
    <col min="8" max="8" width="10.28125" style="1" customWidth="1"/>
    <col min="9" max="11" width="10.140625" style="1" customWidth="1"/>
    <col min="12" max="12" width="14.57421875" style="1" customWidth="1"/>
    <col min="13" max="13" width="11.140625" style="1" customWidth="1"/>
    <col min="14" max="14" width="11.28125" style="1" customWidth="1"/>
    <col min="15" max="15" width="9.00390625" style="1" customWidth="1"/>
    <col min="16" max="16" width="12.8515625" style="1" customWidth="1"/>
    <col min="17" max="255" width="9.00390625" style="1" customWidth="1"/>
    <col min="256" max="16384" width="11.57421875" style="1" customWidth="1"/>
  </cols>
  <sheetData>
    <row r="1" spans="1:13" s="5" customFormat="1" ht="12.75" customHeight="1">
      <c r="A1" s="2"/>
      <c r="B1" s="3"/>
      <c r="C1" s="3"/>
      <c r="D1" s="3"/>
      <c r="E1" s="4"/>
      <c r="F1" s="4"/>
      <c r="G1" s="3"/>
      <c r="H1" s="3"/>
      <c r="I1" s="3"/>
      <c r="J1" s="3"/>
      <c r="K1" s="4"/>
      <c r="L1" s="4"/>
      <c r="M1" s="4"/>
    </row>
    <row r="2" spans="1:13" s="5" customFormat="1" ht="12.75" customHeight="1">
      <c r="A2" s="2"/>
      <c r="B2" s="3"/>
      <c r="C2" s="3"/>
      <c r="D2" s="3"/>
      <c r="E2" s="4"/>
      <c r="F2" s="4"/>
      <c r="G2" s="3"/>
      <c r="H2" s="3"/>
      <c r="I2" s="3"/>
      <c r="J2" s="3"/>
      <c r="K2" s="4"/>
      <c r="L2" s="4"/>
      <c r="M2" s="4"/>
    </row>
    <row r="3" spans="1:13" s="5" customFormat="1" ht="12.75" customHeight="1">
      <c r="A3" s="2"/>
      <c r="B3" s="3"/>
      <c r="C3" s="3"/>
      <c r="D3" s="3"/>
      <c r="E3" s="4"/>
      <c r="F3" s="4"/>
      <c r="G3" s="3"/>
      <c r="H3" s="3"/>
      <c r="I3" s="3"/>
      <c r="J3" s="3"/>
      <c r="K3" s="4"/>
      <c r="L3" s="4"/>
      <c r="M3" s="4"/>
    </row>
    <row r="4" spans="1:13" s="5" customFormat="1" ht="12.75" customHeight="1">
      <c r="A4" s="2"/>
      <c r="B4" s="3"/>
      <c r="C4" s="3"/>
      <c r="D4" s="3"/>
      <c r="E4" s="4"/>
      <c r="F4" s="4"/>
      <c r="G4" s="3"/>
      <c r="H4" s="3"/>
      <c r="I4" s="3"/>
      <c r="J4" s="3"/>
      <c r="K4" s="4"/>
      <c r="L4" s="4"/>
      <c r="M4" s="4"/>
    </row>
    <row r="5" spans="1:13" s="5" customFormat="1" ht="12.75" customHeight="1">
      <c r="A5" s="2"/>
      <c r="B5" s="3"/>
      <c r="C5" s="3"/>
      <c r="D5" s="3"/>
      <c r="E5" s="4"/>
      <c r="F5" s="4"/>
      <c r="G5" s="3"/>
      <c r="H5" s="3"/>
      <c r="I5" s="3"/>
      <c r="J5" s="3"/>
      <c r="K5" s="4"/>
      <c r="L5" s="4"/>
      <c r="M5" s="4"/>
    </row>
    <row r="6" spans="1:13" s="5" customFormat="1" ht="12.75" customHeight="1">
      <c r="A6" s="2"/>
      <c r="B6" s="3"/>
      <c r="C6" s="3"/>
      <c r="D6" s="3"/>
      <c r="E6" s="4"/>
      <c r="F6" s="4"/>
      <c r="G6" s="3"/>
      <c r="H6" s="3"/>
      <c r="I6" s="3"/>
      <c r="J6" s="3"/>
      <c r="K6" s="4"/>
      <c r="L6" s="4"/>
      <c r="M6" s="4"/>
    </row>
    <row r="7" spans="1:13" s="7" customFormat="1" ht="15" customHeight="1">
      <c r="A7" s="6" t="s">
        <v>0</v>
      </c>
      <c r="B7" s="6"/>
      <c r="C7" s="6"/>
      <c r="D7" s="6"/>
      <c r="E7" s="6"/>
      <c r="F7" s="6"/>
      <c r="G7" s="6"/>
      <c r="H7" s="6"/>
      <c r="I7" s="6"/>
      <c r="J7" s="6"/>
      <c r="K7" s="6"/>
      <c r="L7" s="6"/>
      <c r="M7" s="6"/>
    </row>
    <row r="8" spans="1:13" s="10" customFormat="1" ht="16.5" customHeight="1">
      <c r="A8" s="8" t="s">
        <v>1</v>
      </c>
      <c r="B8" s="8"/>
      <c r="C8" s="8"/>
      <c r="D8" s="8"/>
      <c r="E8" s="8"/>
      <c r="F8" s="8"/>
      <c r="G8" s="9"/>
      <c r="H8" s="9"/>
      <c r="I8" s="9"/>
      <c r="J8" s="9"/>
      <c r="K8" s="8"/>
      <c r="L8" s="8"/>
      <c r="M8" s="8"/>
    </row>
    <row r="9" spans="1:13" s="10" customFormat="1" ht="15.75" customHeight="1">
      <c r="A9" s="8" t="s">
        <v>2</v>
      </c>
      <c r="B9" s="8"/>
      <c r="C9" s="8"/>
      <c r="D9" s="8"/>
      <c r="E9" s="8"/>
      <c r="F9" s="8"/>
      <c r="G9" s="9"/>
      <c r="H9" s="9"/>
      <c r="I9" s="9"/>
      <c r="J9" s="9"/>
      <c r="K9" s="8"/>
      <c r="L9" s="8"/>
      <c r="M9" s="8"/>
    </row>
    <row r="10" spans="1:13" s="10" customFormat="1" ht="15.75" customHeight="1">
      <c r="A10" s="11" t="s">
        <v>3</v>
      </c>
      <c r="B10" s="11"/>
      <c r="C10" s="11"/>
      <c r="D10" s="11"/>
      <c r="E10" s="8"/>
      <c r="F10" s="8"/>
      <c r="G10" s="9"/>
      <c r="H10" s="9"/>
      <c r="I10" s="9"/>
      <c r="J10" s="9"/>
      <c r="K10" s="8"/>
      <c r="L10" s="8"/>
      <c r="M10" s="8"/>
    </row>
    <row r="11" spans="1:13" s="10" customFormat="1" ht="18" customHeight="1">
      <c r="A11" s="12" t="s">
        <v>4</v>
      </c>
      <c r="B11" s="12"/>
      <c r="C11" s="12"/>
      <c r="D11" s="12"/>
      <c r="E11" s="12"/>
      <c r="F11" s="12"/>
      <c r="G11" s="9"/>
      <c r="H11" s="9"/>
      <c r="I11" s="9"/>
      <c r="J11" s="9"/>
      <c r="K11" s="12"/>
      <c r="L11" s="12"/>
      <c r="M11" s="12"/>
    </row>
    <row r="12" spans="1:256" s="14" customFormat="1" ht="12.75" customHeight="1">
      <c r="A12" s="13" t="s">
        <v>5</v>
      </c>
      <c r="B12" s="13"/>
      <c r="C12" s="13"/>
      <c r="D12" s="13"/>
      <c r="E12" s="13"/>
      <c r="F12" s="13"/>
      <c r="G12" s="13"/>
      <c r="H12" s="13"/>
      <c r="I12" s="13"/>
      <c r="J12" s="13"/>
      <c r="K12" s="13"/>
      <c r="L12" s="13"/>
      <c r="M12" s="13"/>
      <c r="IV12" s="1"/>
    </row>
    <row r="13" spans="1:256" s="18" customFormat="1" ht="14.25" customHeight="1">
      <c r="A13" s="15" t="s">
        <v>6</v>
      </c>
      <c r="B13" s="15" t="s">
        <v>7</v>
      </c>
      <c r="C13" s="15" t="s">
        <v>8</v>
      </c>
      <c r="D13" s="15" t="s">
        <v>9</v>
      </c>
      <c r="E13" s="15" t="s">
        <v>10</v>
      </c>
      <c r="F13" s="15" t="s">
        <v>11</v>
      </c>
      <c r="G13" s="15" t="s">
        <v>12</v>
      </c>
      <c r="H13" s="15"/>
      <c r="I13" s="15"/>
      <c r="J13" s="16" t="s">
        <v>13</v>
      </c>
      <c r="K13" s="17" t="s">
        <v>14</v>
      </c>
      <c r="L13" s="16" t="s">
        <v>15</v>
      </c>
      <c r="M13" s="15" t="s">
        <v>16</v>
      </c>
      <c r="IV13" s="1"/>
    </row>
    <row r="14" spans="1:256" s="18" customFormat="1" ht="14.25">
      <c r="A14" s="15"/>
      <c r="B14" s="15"/>
      <c r="C14" s="15"/>
      <c r="D14" s="15"/>
      <c r="E14" s="15"/>
      <c r="F14" s="19"/>
      <c r="G14" s="19" t="s">
        <v>17</v>
      </c>
      <c r="H14" s="19" t="s">
        <v>18</v>
      </c>
      <c r="I14" s="19" t="s">
        <v>19</v>
      </c>
      <c r="J14" s="16"/>
      <c r="K14" s="20">
        <v>0.20700000000000002</v>
      </c>
      <c r="L14" s="16"/>
      <c r="M14" s="19" t="s">
        <v>20</v>
      </c>
      <c r="N14" s="21"/>
      <c r="IV14" s="1"/>
    </row>
    <row r="15" spans="1:256" s="14" customFormat="1" ht="15.75">
      <c r="A15" s="22"/>
      <c r="B15" s="23">
        <v>2</v>
      </c>
      <c r="C15" s="24">
        <v>1</v>
      </c>
      <c r="D15" s="25" t="s">
        <v>21</v>
      </c>
      <c r="E15" s="26" t="s">
        <v>22</v>
      </c>
      <c r="F15" s="27"/>
      <c r="G15" s="26"/>
      <c r="H15" s="26"/>
      <c r="I15" s="27"/>
      <c r="J15" s="28"/>
      <c r="K15" s="28"/>
      <c r="L15" s="27">
        <f>SUM(L16:L17)</f>
        <v>2735</v>
      </c>
      <c r="M15" s="29">
        <f>SUBTOTAL(9,M16:M17)</f>
        <v>0.007891570570564594</v>
      </c>
      <c r="N15" s="30"/>
      <c r="IV15" s="31"/>
    </row>
    <row r="16" spans="1:256" s="41" customFormat="1" ht="15.75">
      <c r="A16" s="32" t="s">
        <v>23</v>
      </c>
      <c r="B16" s="33" t="s">
        <v>24</v>
      </c>
      <c r="C16" s="34" t="s">
        <v>25</v>
      </c>
      <c r="D16" s="35" t="s">
        <v>26</v>
      </c>
      <c r="E16" s="36" t="s">
        <v>27</v>
      </c>
      <c r="F16" s="37">
        <v>4.5</v>
      </c>
      <c r="G16" s="38">
        <v>330.7</v>
      </c>
      <c r="H16" s="38">
        <v>71.67</v>
      </c>
      <c r="I16" s="37">
        <f aca="true" t="shared" si="0" ref="I16:I17">G16+H16</f>
        <v>402.37</v>
      </c>
      <c r="J16" s="37">
        <f aca="true" t="shared" si="1" ref="J16:J17">ROUND((I16*F16),2)</f>
        <v>1810.67</v>
      </c>
      <c r="K16" s="37">
        <f aca="true" t="shared" si="2" ref="K16:K17">ROUND((J16*K$14),2)</f>
        <v>374.81</v>
      </c>
      <c r="L16" s="37">
        <f aca="true" t="shared" si="3" ref="L16:L17">J16+K16</f>
        <v>2185.48</v>
      </c>
      <c r="M16" s="39">
        <f aca="true" t="shared" si="4" ref="M16:M17">L16/L$226</f>
        <v>0.006305985247004574</v>
      </c>
      <c r="N16" s="40"/>
      <c r="IV16" s="42"/>
    </row>
    <row r="17" spans="1:256" s="41" customFormat="1" ht="14.25">
      <c r="A17" s="32" t="s">
        <v>23</v>
      </c>
      <c r="B17" s="43" t="s">
        <v>28</v>
      </c>
      <c r="C17" s="34" t="s">
        <v>29</v>
      </c>
      <c r="D17" s="44" t="s">
        <v>30</v>
      </c>
      <c r="E17" s="36" t="s">
        <v>31</v>
      </c>
      <c r="F17" s="37">
        <v>24</v>
      </c>
      <c r="G17" s="45">
        <v>15.23</v>
      </c>
      <c r="H17" s="45">
        <v>3.74</v>
      </c>
      <c r="I17" s="37">
        <f t="shared" si="0"/>
        <v>18.97</v>
      </c>
      <c r="J17" s="37">
        <f t="shared" si="1"/>
        <v>455.28</v>
      </c>
      <c r="K17" s="37">
        <f t="shared" si="2"/>
        <v>94.24</v>
      </c>
      <c r="L17" s="37">
        <f t="shared" si="3"/>
        <v>549.52</v>
      </c>
      <c r="M17" s="39">
        <f t="shared" si="4"/>
        <v>0.0015855853235600204</v>
      </c>
      <c r="N17" s="40"/>
      <c r="IV17" s="42"/>
    </row>
    <row r="18" spans="1:14" s="5" customFormat="1" ht="14.25">
      <c r="A18" s="33"/>
      <c r="B18" s="33"/>
      <c r="C18" s="46"/>
      <c r="D18" s="47"/>
      <c r="E18" s="41"/>
      <c r="F18" s="37"/>
      <c r="G18" s="38"/>
      <c r="H18" s="38"/>
      <c r="I18" s="37"/>
      <c r="J18" s="37"/>
      <c r="K18" s="37"/>
      <c r="L18" s="37"/>
      <c r="M18" s="39"/>
      <c r="N18" s="48"/>
    </row>
    <row r="19" spans="1:14" s="31" customFormat="1" ht="14.25">
      <c r="A19" s="22"/>
      <c r="B19" s="23">
        <v>3</v>
      </c>
      <c r="C19" s="24">
        <v>2</v>
      </c>
      <c r="D19" s="49" t="s">
        <v>32</v>
      </c>
      <c r="E19" s="26" t="s">
        <v>22</v>
      </c>
      <c r="F19" s="50"/>
      <c r="G19" s="51"/>
      <c r="H19" s="51"/>
      <c r="I19" s="50"/>
      <c r="J19" s="50"/>
      <c r="K19" s="50"/>
      <c r="L19" s="50">
        <f>SUM(L20:L23)</f>
        <v>6184.639999999999</v>
      </c>
      <c r="M19" s="29">
        <f>SUBTOTAL(9,M20:M23)</f>
        <v>0.017845163807508814</v>
      </c>
      <c r="N19" s="52"/>
    </row>
    <row r="20" spans="1:14" s="31" customFormat="1" ht="24.75">
      <c r="A20" s="33" t="s">
        <v>23</v>
      </c>
      <c r="B20" s="53" t="s">
        <v>33</v>
      </c>
      <c r="C20" s="54" t="s">
        <v>34</v>
      </c>
      <c r="D20" s="55" t="s">
        <v>35</v>
      </c>
      <c r="E20" s="56" t="s">
        <v>27</v>
      </c>
      <c r="F20" s="57">
        <v>37.3</v>
      </c>
      <c r="G20" s="58">
        <v>0</v>
      </c>
      <c r="H20" s="58">
        <v>9.36</v>
      </c>
      <c r="I20" s="37">
        <f aca="true" t="shared" si="5" ref="I20:I23">G20+H20</f>
        <v>9.36</v>
      </c>
      <c r="J20" s="37">
        <f aca="true" t="shared" si="6" ref="J20:J23">ROUND((I20*F20),2)</f>
        <v>349.13</v>
      </c>
      <c r="K20" s="37">
        <f aca="true" t="shared" si="7" ref="K20:K23">ROUND((J20*K$14),2)</f>
        <v>72.27</v>
      </c>
      <c r="L20" s="37">
        <f aca="true" t="shared" si="8" ref="L20:L23">J20+K20</f>
        <v>421.4</v>
      </c>
      <c r="M20" s="39">
        <f aca="true" t="shared" si="9" ref="M20:M23">L20/L$226</f>
        <v>0.0012159078019875393</v>
      </c>
      <c r="N20" s="52"/>
    </row>
    <row r="21" spans="1:14" s="5" customFormat="1" ht="24.75">
      <c r="A21" s="33" t="s">
        <v>23</v>
      </c>
      <c r="B21" s="33" t="s">
        <v>36</v>
      </c>
      <c r="C21" s="54" t="s">
        <v>37</v>
      </c>
      <c r="D21" s="47" t="s">
        <v>38</v>
      </c>
      <c r="E21" s="56" t="s">
        <v>39</v>
      </c>
      <c r="F21" s="37">
        <v>21.22</v>
      </c>
      <c r="G21" s="38">
        <v>0</v>
      </c>
      <c r="H21" s="38">
        <v>62.4</v>
      </c>
      <c r="I21" s="37">
        <f t="shared" si="5"/>
        <v>62.4</v>
      </c>
      <c r="J21" s="37">
        <f t="shared" si="6"/>
        <v>1324.13</v>
      </c>
      <c r="K21" s="37">
        <f t="shared" si="7"/>
        <v>274.09</v>
      </c>
      <c r="L21" s="37">
        <f t="shared" si="8"/>
        <v>1598.22</v>
      </c>
      <c r="M21" s="39">
        <f t="shared" si="9"/>
        <v>0.004611504905772485</v>
      </c>
      <c r="N21" s="48"/>
    </row>
    <row r="22" spans="1:14" s="5" customFormat="1" ht="14.25">
      <c r="A22" s="33" t="s">
        <v>23</v>
      </c>
      <c r="B22" s="33" t="s">
        <v>40</v>
      </c>
      <c r="C22" s="54" t="s">
        <v>41</v>
      </c>
      <c r="D22" s="47" t="s">
        <v>42</v>
      </c>
      <c r="E22" s="56" t="s">
        <v>39</v>
      </c>
      <c r="F22" s="37">
        <v>2.42</v>
      </c>
      <c r="G22" s="38">
        <v>0</v>
      </c>
      <c r="H22" s="38">
        <v>171.6</v>
      </c>
      <c r="I22" s="37">
        <f t="shared" si="5"/>
        <v>171.6</v>
      </c>
      <c r="J22" s="37">
        <f t="shared" si="6"/>
        <v>415.27</v>
      </c>
      <c r="K22" s="37">
        <f t="shared" si="7"/>
        <v>85.96</v>
      </c>
      <c r="L22" s="37">
        <f t="shared" si="8"/>
        <v>501.22999999999996</v>
      </c>
      <c r="M22" s="39">
        <f t="shared" si="9"/>
        <v>0.0014462493298296494</v>
      </c>
      <c r="N22" s="48"/>
    </row>
    <row r="23" spans="1:14" s="5" customFormat="1" ht="14.25">
      <c r="A23" s="33" t="s">
        <v>43</v>
      </c>
      <c r="B23" s="33" t="s">
        <v>44</v>
      </c>
      <c r="C23" s="54" t="s">
        <v>45</v>
      </c>
      <c r="D23" s="47" t="s">
        <v>46</v>
      </c>
      <c r="E23" s="56" t="s">
        <v>27</v>
      </c>
      <c r="F23" s="37">
        <v>148.36</v>
      </c>
      <c r="G23" s="38">
        <v>0</v>
      </c>
      <c r="H23" s="38">
        <v>20.46</v>
      </c>
      <c r="I23" s="37">
        <f t="shared" si="5"/>
        <v>20.46</v>
      </c>
      <c r="J23" s="37">
        <f t="shared" si="6"/>
        <v>3035.45</v>
      </c>
      <c r="K23" s="37">
        <f t="shared" si="7"/>
        <v>628.34</v>
      </c>
      <c r="L23" s="37">
        <f t="shared" si="8"/>
        <v>3663.79</v>
      </c>
      <c r="M23" s="39">
        <f t="shared" si="9"/>
        <v>0.010571501769919143</v>
      </c>
      <c r="N23" s="48"/>
    </row>
    <row r="24" spans="1:14" s="5" customFormat="1" ht="14.25">
      <c r="A24" s="33"/>
      <c r="B24" s="33"/>
      <c r="C24" s="54"/>
      <c r="D24" s="47"/>
      <c r="E24" s="56"/>
      <c r="F24" s="37"/>
      <c r="G24" s="38"/>
      <c r="H24" s="38"/>
      <c r="I24" s="37"/>
      <c r="J24" s="37"/>
      <c r="K24" s="37"/>
      <c r="L24" s="37"/>
      <c r="M24" s="39"/>
      <c r="N24" s="48"/>
    </row>
    <row r="25" spans="1:14" s="5" customFormat="1" ht="14.25">
      <c r="A25" s="22"/>
      <c r="B25" s="22">
        <v>4</v>
      </c>
      <c r="C25" s="59">
        <v>3</v>
      </c>
      <c r="D25" s="49" t="s">
        <v>47</v>
      </c>
      <c r="E25" s="26" t="s">
        <v>22</v>
      </c>
      <c r="F25" s="50"/>
      <c r="G25" s="51"/>
      <c r="H25" s="51"/>
      <c r="I25" s="50"/>
      <c r="J25" s="50"/>
      <c r="K25" s="50"/>
      <c r="L25" s="50">
        <f>SUM(L26:L38)</f>
        <v>8728.1</v>
      </c>
      <c r="M25" s="29">
        <f>SUBTOTAL(9,M26:M38)</f>
        <v>0.025184064752082205</v>
      </c>
      <c r="N25" s="48"/>
    </row>
    <row r="26" spans="1:14" ht="24.75">
      <c r="A26" s="33" t="s">
        <v>23</v>
      </c>
      <c r="B26" s="33" t="s">
        <v>48</v>
      </c>
      <c r="C26" s="60" t="s">
        <v>49</v>
      </c>
      <c r="D26" s="55" t="s">
        <v>50</v>
      </c>
      <c r="E26" s="56" t="s">
        <v>51</v>
      </c>
      <c r="F26" s="37">
        <v>23</v>
      </c>
      <c r="G26" s="38">
        <v>0</v>
      </c>
      <c r="H26" s="38">
        <v>15.33</v>
      </c>
      <c r="I26" s="37">
        <f aca="true" t="shared" si="10" ref="I26:I38">G26+H26</f>
        <v>15.33</v>
      </c>
      <c r="J26" s="37">
        <f aca="true" t="shared" si="11" ref="J26:J38">ROUND((I26*F26),2)</f>
        <v>352.59</v>
      </c>
      <c r="K26" s="37">
        <f aca="true" t="shared" si="12" ref="K26:K38">ROUND((J26*K$14),2)</f>
        <v>72.99</v>
      </c>
      <c r="L26" s="37">
        <f aca="true" t="shared" si="13" ref="L26:L38">J26+K26</f>
        <v>425.58</v>
      </c>
      <c r="M26" s="39">
        <f aca="true" t="shared" si="14" ref="M26:M38">L26/L$226</f>
        <v>0.0012279687763878902</v>
      </c>
      <c r="N26" s="61"/>
    </row>
    <row r="27" spans="1:14" ht="24.75">
      <c r="A27" s="33" t="s">
        <v>23</v>
      </c>
      <c r="B27" s="33" t="s">
        <v>52</v>
      </c>
      <c r="C27" s="60" t="s">
        <v>53</v>
      </c>
      <c r="D27" s="55" t="s">
        <v>54</v>
      </c>
      <c r="E27" s="56" t="s">
        <v>27</v>
      </c>
      <c r="F27" s="37">
        <v>108.58</v>
      </c>
      <c r="G27" s="38">
        <v>0</v>
      </c>
      <c r="H27" s="38">
        <v>13.83</v>
      </c>
      <c r="I27" s="37">
        <f t="shared" si="10"/>
        <v>13.83</v>
      </c>
      <c r="J27" s="37">
        <f t="shared" si="11"/>
        <v>1501.66</v>
      </c>
      <c r="K27" s="37">
        <f t="shared" si="12"/>
        <v>310.84</v>
      </c>
      <c r="L27" s="37">
        <f t="shared" si="13"/>
        <v>1812.5</v>
      </c>
      <c r="M27" s="39">
        <f t="shared" si="14"/>
        <v>0.005229788540822057</v>
      </c>
      <c r="N27" s="61"/>
    </row>
    <row r="28" spans="1:14" ht="14.25">
      <c r="A28" s="33" t="s">
        <v>23</v>
      </c>
      <c r="B28" s="33" t="s">
        <v>55</v>
      </c>
      <c r="C28" s="60" t="s">
        <v>56</v>
      </c>
      <c r="D28" s="55" t="s">
        <v>57</v>
      </c>
      <c r="E28" s="56" t="s">
        <v>27</v>
      </c>
      <c r="F28" s="37">
        <v>108.58</v>
      </c>
      <c r="G28" s="38">
        <v>0</v>
      </c>
      <c r="H28" s="38">
        <v>12.48</v>
      </c>
      <c r="I28" s="37">
        <f t="shared" si="10"/>
        <v>12.48</v>
      </c>
      <c r="J28" s="37">
        <f t="shared" si="11"/>
        <v>1355.08</v>
      </c>
      <c r="K28" s="37">
        <f t="shared" si="12"/>
        <v>280.5</v>
      </c>
      <c r="L28" s="37">
        <f t="shared" si="13"/>
        <v>1635.58</v>
      </c>
      <c r="M28" s="39">
        <f t="shared" si="14"/>
        <v>0.004719303471226339</v>
      </c>
      <c r="N28" s="61"/>
    </row>
    <row r="29" spans="1:14" ht="14.25">
      <c r="A29" s="33" t="s">
        <v>23</v>
      </c>
      <c r="B29" s="33" t="s">
        <v>58</v>
      </c>
      <c r="C29" s="60" t="s">
        <v>59</v>
      </c>
      <c r="D29" s="55" t="s">
        <v>60</v>
      </c>
      <c r="E29" s="56" t="s">
        <v>51</v>
      </c>
      <c r="F29" s="37">
        <v>21</v>
      </c>
      <c r="G29" s="38">
        <v>0</v>
      </c>
      <c r="H29" s="38">
        <v>17.3</v>
      </c>
      <c r="I29" s="37">
        <f t="shared" si="10"/>
        <v>17.3</v>
      </c>
      <c r="J29" s="37">
        <f t="shared" si="11"/>
        <v>363.3</v>
      </c>
      <c r="K29" s="37">
        <f t="shared" si="12"/>
        <v>75.2</v>
      </c>
      <c r="L29" s="37">
        <f t="shared" si="13"/>
        <v>438.5</v>
      </c>
      <c r="M29" s="39">
        <f t="shared" si="14"/>
        <v>0.001265248151807157</v>
      </c>
      <c r="N29" s="61"/>
    </row>
    <row r="30" spans="1:14" ht="24.75">
      <c r="A30" s="33" t="s">
        <v>23</v>
      </c>
      <c r="B30" s="62" t="s">
        <v>61</v>
      </c>
      <c r="C30" s="60" t="s">
        <v>62</v>
      </c>
      <c r="D30" s="63" t="s">
        <v>63</v>
      </c>
      <c r="E30" s="64" t="s">
        <v>64</v>
      </c>
      <c r="F30" s="37">
        <v>210</v>
      </c>
      <c r="G30" s="38">
        <v>0</v>
      </c>
      <c r="H30" s="65">
        <v>1.33</v>
      </c>
      <c r="I30" s="37">
        <f t="shared" si="10"/>
        <v>1.33</v>
      </c>
      <c r="J30" s="37">
        <f t="shared" si="11"/>
        <v>279.3</v>
      </c>
      <c r="K30" s="37">
        <f t="shared" si="12"/>
        <v>57.82</v>
      </c>
      <c r="L30" s="37">
        <f t="shared" si="13"/>
        <v>337.12</v>
      </c>
      <c r="M30" s="39">
        <f t="shared" si="14"/>
        <v>0.0009727262415900314</v>
      </c>
      <c r="N30" s="61"/>
    </row>
    <row r="31" spans="1:14" ht="24.75">
      <c r="A31" s="33" t="s">
        <v>23</v>
      </c>
      <c r="B31" s="62" t="s">
        <v>65</v>
      </c>
      <c r="C31" s="60" t="s">
        <v>66</v>
      </c>
      <c r="D31" s="63" t="s">
        <v>67</v>
      </c>
      <c r="E31" s="64" t="s">
        <v>64</v>
      </c>
      <c r="F31" s="37">
        <v>210</v>
      </c>
      <c r="G31" s="38">
        <v>0</v>
      </c>
      <c r="H31" s="65">
        <v>10.37</v>
      </c>
      <c r="I31" s="37">
        <f t="shared" si="10"/>
        <v>10.37</v>
      </c>
      <c r="J31" s="37">
        <f t="shared" si="11"/>
        <v>2177.7</v>
      </c>
      <c r="K31" s="37">
        <f t="shared" si="12"/>
        <v>450.78</v>
      </c>
      <c r="L31" s="37">
        <f t="shared" si="13"/>
        <v>2628.4799999999996</v>
      </c>
      <c r="M31" s="39">
        <f t="shared" si="14"/>
        <v>0.00758421770139584</v>
      </c>
      <c r="N31" s="61"/>
    </row>
    <row r="32" spans="1:14" ht="24.75">
      <c r="A32" s="33" t="s">
        <v>23</v>
      </c>
      <c r="B32" s="62" t="s">
        <v>68</v>
      </c>
      <c r="C32" s="60" t="s">
        <v>69</v>
      </c>
      <c r="D32" s="63" t="s">
        <v>70</v>
      </c>
      <c r="E32" s="64" t="s">
        <v>27</v>
      </c>
      <c r="F32" s="37">
        <v>5.4</v>
      </c>
      <c r="G32" s="38">
        <v>0</v>
      </c>
      <c r="H32" s="65">
        <v>4.68</v>
      </c>
      <c r="I32" s="37">
        <f t="shared" si="10"/>
        <v>4.68</v>
      </c>
      <c r="J32" s="37">
        <f t="shared" si="11"/>
        <v>25.27</v>
      </c>
      <c r="K32" s="37">
        <f t="shared" si="12"/>
        <v>5.23</v>
      </c>
      <c r="L32" s="37">
        <f t="shared" si="13"/>
        <v>30.5</v>
      </c>
      <c r="M32" s="39">
        <f t="shared" si="14"/>
        <v>8.80047175145229E-05</v>
      </c>
      <c r="N32" s="61"/>
    </row>
    <row r="33" spans="1:14" ht="14.25">
      <c r="A33" s="33" t="s">
        <v>23</v>
      </c>
      <c r="B33" s="62" t="s">
        <v>71</v>
      </c>
      <c r="C33" s="60" t="s">
        <v>72</v>
      </c>
      <c r="D33" s="63" t="s">
        <v>73</v>
      </c>
      <c r="E33" s="64" t="s">
        <v>27</v>
      </c>
      <c r="F33" s="37">
        <v>12.3</v>
      </c>
      <c r="G33" s="38">
        <v>0</v>
      </c>
      <c r="H33" s="66">
        <v>24.21</v>
      </c>
      <c r="I33" s="37">
        <f t="shared" si="10"/>
        <v>24.21</v>
      </c>
      <c r="J33" s="37">
        <f t="shared" si="11"/>
        <v>297.78</v>
      </c>
      <c r="K33" s="37">
        <f t="shared" si="12"/>
        <v>61.64</v>
      </c>
      <c r="L33" s="37">
        <f t="shared" si="13"/>
        <v>359.41999999999996</v>
      </c>
      <c r="M33" s="39">
        <f t="shared" si="14"/>
        <v>0.0010370706743957317</v>
      </c>
      <c r="N33" s="61"/>
    </row>
    <row r="34" spans="1:14" ht="14.25">
      <c r="A34" s="33" t="s">
        <v>23</v>
      </c>
      <c r="B34" s="62" t="s">
        <v>74</v>
      </c>
      <c r="C34" s="60" t="s">
        <v>75</v>
      </c>
      <c r="D34" s="63" t="s">
        <v>76</v>
      </c>
      <c r="E34" s="56" t="s">
        <v>51</v>
      </c>
      <c r="F34" s="37">
        <v>63</v>
      </c>
      <c r="G34" s="38">
        <v>0</v>
      </c>
      <c r="H34" s="66">
        <v>1.9</v>
      </c>
      <c r="I34" s="37">
        <f t="shared" si="10"/>
        <v>1.9</v>
      </c>
      <c r="J34" s="37">
        <f t="shared" si="11"/>
        <v>119.7</v>
      </c>
      <c r="K34" s="37">
        <f t="shared" si="12"/>
        <v>24.78</v>
      </c>
      <c r="L34" s="37">
        <f t="shared" si="13"/>
        <v>144.48000000000002</v>
      </c>
      <c r="M34" s="39">
        <f t="shared" si="14"/>
        <v>0.00041688267496715637</v>
      </c>
      <c r="N34" s="61"/>
    </row>
    <row r="35" spans="1:14" ht="14.25">
      <c r="A35" s="33" t="s">
        <v>23</v>
      </c>
      <c r="B35" s="62" t="s">
        <v>77</v>
      </c>
      <c r="C35" s="60" t="s">
        <v>78</v>
      </c>
      <c r="D35" s="63" t="s">
        <v>79</v>
      </c>
      <c r="E35" s="56" t="s">
        <v>51</v>
      </c>
      <c r="F35" s="37">
        <v>11</v>
      </c>
      <c r="G35" s="38">
        <v>0</v>
      </c>
      <c r="H35" s="66">
        <v>34.12</v>
      </c>
      <c r="I35" s="37">
        <f t="shared" si="10"/>
        <v>34.12</v>
      </c>
      <c r="J35" s="37">
        <f t="shared" si="11"/>
        <v>375.32</v>
      </c>
      <c r="K35" s="37">
        <f t="shared" si="12"/>
        <v>77.69</v>
      </c>
      <c r="L35" s="37">
        <f t="shared" si="13"/>
        <v>453.01</v>
      </c>
      <c r="M35" s="39">
        <f t="shared" si="14"/>
        <v>0.001307115314139476</v>
      </c>
      <c r="N35" s="61"/>
    </row>
    <row r="36" spans="1:14" ht="14.25">
      <c r="A36" s="33" t="s">
        <v>23</v>
      </c>
      <c r="B36" s="62" t="s">
        <v>80</v>
      </c>
      <c r="C36" s="60" t="s">
        <v>81</v>
      </c>
      <c r="D36" s="63" t="s">
        <v>82</v>
      </c>
      <c r="E36" s="64" t="s">
        <v>27</v>
      </c>
      <c r="F36" s="37">
        <v>5.32</v>
      </c>
      <c r="G36" s="38">
        <v>0</v>
      </c>
      <c r="H36" s="66">
        <v>48.41</v>
      </c>
      <c r="I36" s="37">
        <f t="shared" si="10"/>
        <v>48.41</v>
      </c>
      <c r="J36" s="37">
        <f t="shared" si="11"/>
        <v>257.54</v>
      </c>
      <c r="K36" s="37">
        <f t="shared" si="12"/>
        <v>53.31</v>
      </c>
      <c r="L36" s="37">
        <f t="shared" si="13"/>
        <v>310.85</v>
      </c>
      <c r="M36" s="39">
        <f t="shared" si="14"/>
        <v>0.000896926768504572</v>
      </c>
      <c r="N36" s="61"/>
    </row>
    <row r="37" spans="1:14" ht="14.25">
      <c r="A37" s="33" t="s">
        <v>23</v>
      </c>
      <c r="B37" s="62" t="s">
        <v>83</v>
      </c>
      <c r="C37" s="60" t="s">
        <v>84</v>
      </c>
      <c r="D37" s="63" t="s">
        <v>85</v>
      </c>
      <c r="E37" s="56" t="s">
        <v>51</v>
      </c>
      <c r="F37" s="37">
        <v>12</v>
      </c>
      <c r="G37" s="38">
        <v>0</v>
      </c>
      <c r="H37" s="66">
        <v>4.74</v>
      </c>
      <c r="I37" s="37">
        <f t="shared" si="10"/>
        <v>4.74</v>
      </c>
      <c r="J37" s="37">
        <f t="shared" si="11"/>
        <v>56.88</v>
      </c>
      <c r="K37" s="37">
        <f t="shared" si="12"/>
        <v>11.77</v>
      </c>
      <c r="L37" s="37">
        <f t="shared" si="13"/>
        <v>68.65</v>
      </c>
      <c r="M37" s="39">
        <f t="shared" si="14"/>
        <v>0.0001980827494220327</v>
      </c>
      <c r="N37" s="61"/>
    </row>
    <row r="38" spans="1:14" ht="14.25">
      <c r="A38" s="33" t="s">
        <v>23</v>
      </c>
      <c r="B38" s="62" t="s">
        <v>86</v>
      </c>
      <c r="C38" s="60" t="s">
        <v>87</v>
      </c>
      <c r="D38" s="63" t="s">
        <v>88</v>
      </c>
      <c r="E38" s="56" t="s">
        <v>51</v>
      </c>
      <c r="F38" s="37">
        <v>4</v>
      </c>
      <c r="G38" s="38">
        <v>0</v>
      </c>
      <c r="H38" s="66">
        <v>17.28</v>
      </c>
      <c r="I38" s="37">
        <f t="shared" si="10"/>
        <v>17.28</v>
      </c>
      <c r="J38" s="37">
        <f t="shared" si="11"/>
        <v>69.12</v>
      </c>
      <c r="K38" s="37">
        <f t="shared" si="12"/>
        <v>14.31</v>
      </c>
      <c r="L38" s="37">
        <f t="shared" si="13"/>
        <v>83.43</v>
      </c>
      <c r="M38" s="39">
        <f t="shared" si="14"/>
        <v>0.00024072896990939822</v>
      </c>
      <c r="N38" s="61"/>
    </row>
    <row r="39" spans="1:14" ht="14.25">
      <c r="A39" s="33"/>
      <c r="B39" s="64"/>
      <c r="C39" s="60"/>
      <c r="D39" s="63"/>
      <c r="E39" s="56"/>
      <c r="F39" s="37"/>
      <c r="G39" s="38"/>
      <c r="H39" s="66"/>
      <c r="I39" s="37"/>
      <c r="J39" s="37"/>
      <c r="K39" s="37"/>
      <c r="L39" s="67"/>
      <c r="M39" s="39"/>
      <c r="N39" s="61"/>
    </row>
    <row r="40" spans="1:14" s="31" customFormat="1" ht="14.25">
      <c r="A40" s="22"/>
      <c r="B40" s="23">
        <v>5</v>
      </c>
      <c r="C40" s="24">
        <v>4</v>
      </c>
      <c r="D40" s="49" t="s">
        <v>89</v>
      </c>
      <c r="E40" s="26" t="s">
        <v>22</v>
      </c>
      <c r="F40" s="50"/>
      <c r="G40" s="51"/>
      <c r="H40" s="51"/>
      <c r="I40" s="68"/>
      <c r="J40" s="68"/>
      <c r="K40" s="68"/>
      <c r="L40" s="50">
        <f>L41</f>
        <v>753.48</v>
      </c>
      <c r="M40" s="29">
        <f>SUBTOTAL(9,M41)</f>
        <v>0.0021740916246833675</v>
      </c>
      <c r="N40" s="52"/>
    </row>
    <row r="41" spans="1:14" s="31" customFormat="1" ht="36">
      <c r="A41" s="33" t="s">
        <v>23</v>
      </c>
      <c r="B41" s="69" t="s">
        <v>90</v>
      </c>
      <c r="C41" s="46" t="s">
        <v>91</v>
      </c>
      <c r="D41" s="47" t="s">
        <v>92</v>
      </c>
      <c r="E41" s="56" t="s">
        <v>39</v>
      </c>
      <c r="F41" s="37">
        <v>7</v>
      </c>
      <c r="G41" s="70">
        <v>79.82</v>
      </c>
      <c r="H41" s="70">
        <v>9.36</v>
      </c>
      <c r="I41" s="37">
        <f>G41+H41</f>
        <v>89.17999999999999</v>
      </c>
      <c r="J41" s="37">
        <f>ROUND((I41*F41),2)</f>
        <v>624.26</v>
      </c>
      <c r="K41" s="37">
        <f>ROUND((J41*K$14),2)</f>
        <v>129.22</v>
      </c>
      <c r="L41" s="37">
        <f>J41+K41</f>
        <v>753.48</v>
      </c>
      <c r="M41" s="39">
        <f>L41/L$226</f>
        <v>0.0021740916246833675</v>
      </c>
      <c r="N41" s="52"/>
    </row>
    <row r="42" spans="1:14" s="31" customFormat="1" ht="14.25">
      <c r="A42" s="71"/>
      <c r="B42" s="72"/>
      <c r="C42" s="73"/>
      <c r="D42" s="74"/>
      <c r="E42" s="75"/>
      <c r="F42" s="76"/>
      <c r="G42" s="77"/>
      <c r="H42" s="77"/>
      <c r="I42" s="76"/>
      <c r="J42" s="76"/>
      <c r="K42" s="76"/>
      <c r="L42" s="76"/>
      <c r="M42" s="78"/>
      <c r="N42" s="52"/>
    </row>
    <row r="43" spans="1:14" s="5" customFormat="1" ht="14.25">
      <c r="A43" s="33"/>
      <c r="B43" s="33"/>
      <c r="C43" s="73"/>
      <c r="D43" s="79"/>
      <c r="E43" s="56" t="s">
        <v>93</v>
      </c>
      <c r="F43" s="37"/>
      <c r="G43" s="38"/>
      <c r="H43" s="38"/>
      <c r="I43" s="37"/>
      <c r="J43" s="37"/>
      <c r="K43" s="37"/>
      <c r="L43" s="37"/>
      <c r="M43" s="39"/>
      <c r="N43" s="48"/>
    </row>
    <row r="44" spans="1:14" s="31" customFormat="1" ht="14.25">
      <c r="A44" s="22"/>
      <c r="B44" s="23">
        <v>6</v>
      </c>
      <c r="C44" s="24">
        <v>5</v>
      </c>
      <c r="D44" s="49" t="s">
        <v>89</v>
      </c>
      <c r="E44" s="26" t="s">
        <v>22</v>
      </c>
      <c r="F44" s="50"/>
      <c r="G44" s="51"/>
      <c r="H44" s="51"/>
      <c r="I44" s="50"/>
      <c r="J44" s="50"/>
      <c r="K44" s="50"/>
      <c r="L44" s="50">
        <f>SUM(L45:L47)</f>
        <v>455.03000000000003</v>
      </c>
      <c r="M44" s="29">
        <f>SUBTOTAL(9,M45:M47)</f>
        <v>0.0013129438232994542</v>
      </c>
      <c r="N44" s="52"/>
    </row>
    <row r="45" spans="1:14" ht="24.75">
      <c r="A45" s="33" t="s">
        <v>23</v>
      </c>
      <c r="B45" s="33" t="s">
        <v>94</v>
      </c>
      <c r="C45" s="46" t="s">
        <v>95</v>
      </c>
      <c r="D45" s="47" t="s">
        <v>96</v>
      </c>
      <c r="E45" s="56" t="s">
        <v>39</v>
      </c>
      <c r="F45" s="37">
        <v>2.83</v>
      </c>
      <c r="G45" s="38">
        <v>0</v>
      </c>
      <c r="H45" s="38">
        <v>46.8</v>
      </c>
      <c r="I45" s="37">
        <f aca="true" t="shared" si="15" ref="I45:I47">G45+H45</f>
        <v>46.8</v>
      </c>
      <c r="J45" s="37">
        <f aca="true" t="shared" si="16" ref="J45:J47">ROUND((I45*F45),2)</f>
        <v>132.44</v>
      </c>
      <c r="K45" s="37">
        <f aca="true" t="shared" si="17" ref="K45:K47">ROUND((J45*K$14),2)</f>
        <v>27.42</v>
      </c>
      <c r="L45" s="37">
        <f aca="true" t="shared" si="18" ref="L45:L47">J45+K45</f>
        <v>159.86</v>
      </c>
      <c r="M45" s="39">
        <f aca="true" t="shared" si="19" ref="M45:M47">L45/L$226</f>
        <v>0.00046126013579906986</v>
      </c>
      <c r="N45" s="61"/>
    </row>
    <row r="46" spans="1:14" ht="14.25">
      <c r="A46" s="33" t="s">
        <v>23</v>
      </c>
      <c r="B46" s="33" t="s">
        <v>97</v>
      </c>
      <c r="C46" s="46" t="s">
        <v>98</v>
      </c>
      <c r="D46" s="47" t="s">
        <v>99</v>
      </c>
      <c r="E46" s="56" t="s">
        <v>39</v>
      </c>
      <c r="F46" s="37">
        <v>4.25</v>
      </c>
      <c r="G46" s="38">
        <v>0</v>
      </c>
      <c r="H46" s="38">
        <v>48.18</v>
      </c>
      <c r="I46" s="37">
        <f t="shared" si="15"/>
        <v>48.18</v>
      </c>
      <c r="J46" s="37">
        <f t="shared" si="16"/>
        <v>204.77</v>
      </c>
      <c r="K46" s="37">
        <f t="shared" si="17"/>
        <v>42.39</v>
      </c>
      <c r="L46" s="37">
        <f t="shared" si="18"/>
        <v>247.16000000000003</v>
      </c>
      <c r="M46" s="39">
        <f t="shared" si="19"/>
        <v>0.0007131556059308026</v>
      </c>
      <c r="N46" s="61"/>
    </row>
    <row r="47" spans="1:14" ht="14.25">
      <c r="A47" s="33" t="s">
        <v>23</v>
      </c>
      <c r="B47" s="33" t="s">
        <v>100</v>
      </c>
      <c r="C47" s="46" t="s">
        <v>101</v>
      </c>
      <c r="D47" s="47" t="s">
        <v>102</v>
      </c>
      <c r="E47" s="56" t="s">
        <v>39</v>
      </c>
      <c r="F47" s="37">
        <v>4.25</v>
      </c>
      <c r="G47" s="38">
        <v>0</v>
      </c>
      <c r="H47" s="38">
        <v>9.36</v>
      </c>
      <c r="I47" s="37">
        <f t="shared" si="15"/>
        <v>9.36</v>
      </c>
      <c r="J47" s="37">
        <f t="shared" si="16"/>
        <v>39.78</v>
      </c>
      <c r="K47" s="37">
        <f t="shared" si="17"/>
        <v>8.23</v>
      </c>
      <c r="L47" s="37">
        <f t="shared" si="18"/>
        <v>48.010000000000005</v>
      </c>
      <c r="M47" s="39">
        <f t="shared" si="19"/>
        <v>0.0001385280815695818</v>
      </c>
      <c r="N47" s="61"/>
    </row>
    <row r="48" spans="1:14" ht="14.25">
      <c r="A48" s="33"/>
      <c r="B48" s="33"/>
      <c r="C48" s="73"/>
      <c r="D48" s="79"/>
      <c r="E48" s="56" t="s">
        <v>93</v>
      </c>
      <c r="F48" s="37"/>
      <c r="G48" s="38"/>
      <c r="H48" s="38"/>
      <c r="I48" s="37"/>
      <c r="J48" s="37"/>
      <c r="K48" s="37"/>
      <c r="L48" s="37"/>
      <c r="M48" s="39"/>
      <c r="N48" s="61"/>
    </row>
    <row r="49" spans="1:14" s="31" customFormat="1" ht="14.25">
      <c r="A49" s="22"/>
      <c r="B49" s="22">
        <v>9</v>
      </c>
      <c r="C49" s="24">
        <v>6</v>
      </c>
      <c r="D49" s="49" t="s">
        <v>103</v>
      </c>
      <c r="E49" s="26">
        <v>0</v>
      </c>
      <c r="F49" s="50"/>
      <c r="G49" s="51"/>
      <c r="H49" s="51"/>
      <c r="I49" s="50"/>
      <c r="J49" s="50"/>
      <c r="K49" s="50"/>
      <c r="L49" s="50">
        <f>SUM(L50:L51)</f>
        <v>7065.91</v>
      </c>
      <c r="M49" s="29">
        <f>SUBTOTAL(9,M50:M51)</f>
        <v>0.020387980771575165</v>
      </c>
      <c r="N49" s="52"/>
    </row>
    <row r="50" spans="1:14" ht="14.25">
      <c r="A50" s="33" t="s">
        <v>23</v>
      </c>
      <c r="B50" s="33" t="s">
        <v>104</v>
      </c>
      <c r="C50" s="46" t="s">
        <v>105</v>
      </c>
      <c r="D50" s="47" t="s">
        <v>106</v>
      </c>
      <c r="E50" s="56" t="s">
        <v>27</v>
      </c>
      <c r="F50" s="37">
        <v>28.24</v>
      </c>
      <c r="G50" s="80">
        <v>20.96</v>
      </c>
      <c r="H50" s="80">
        <v>44.95</v>
      </c>
      <c r="I50" s="37">
        <f aca="true" t="shared" si="20" ref="I50:I51">G50+H50</f>
        <v>65.91</v>
      </c>
      <c r="J50" s="37">
        <f aca="true" t="shared" si="21" ref="J50:J51">ROUND((I50*F50),2)</f>
        <v>1861.3</v>
      </c>
      <c r="K50" s="37">
        <f aca="true" t="shared" si="22" ref="K50:K51">ROUND((J50*K$14),2)</f>
        <v>385.29</v>
      </c>
      <c r="L50" s="37">
        <f aca="true" t="shared" si="23" ref="L50:L51">J50+K50</f>
        <v>2246.59</v>
      </c>
      <c r="M50" s="39">
        <f aca="true" t="shared" si="24" ref="M50:M51">L50/L$226</f>
        <v>0.006482312076096787</v>
      </c>
      <c r="N50" s="61"/>
    </row>
    <row r="51" spans="1:14" ht="14.25">
      <c r="A51" s="33" t="s">
        <v>23</v>
      </c>
      <c r="B51" s="33" t="s">
        <v>107</v>
      </c>
      <c r="C51" s="46" t="s">
        <v>108</v>
      </c>
      <c r="D51" s="47" t="s">
        <v>109</v>
      </c>
      <c r="E51" s="56" t="s">
        <v>27</v>
      </c>
      <c r="F51" s="37">
        <v>29.4</v>
      </c>
      <c r="G51" s="80">
        <v>83.93</v>
      </c>
      <c r="H51" s="80">
        <v>51.88</v>
      </c>
      <c r="I51" s="37">
        <f t="shared" si="20"/>
        <v>135.81</v>
      </c>
      <c r="J51" s="37">
        <f t="shared" si="21"/>
        <v>3992.81</v>
      </c>
      <c r="K51" s="37">
        <f t="shared" si="22"/>
        <v>826.51</v>
      </c>
      <c r="L51" s="37">
        <f t="shared" si="23"/>
        <v>4819.32</v>
      </c>
      <c r="M51" s="39">
        <f t="shared" si="24"/>
        <v>0.013905668695478376</v>
      </c>
      <c r="N51" s="61"/>
    </row>
    <row r="52" spans="1:14" ht="14.25">
      <c r="A52" s="33"/>
      <c r="B52" s="33"/>
      <c r="C52" s="73"/>
      <c r="D52" s="79"/>
      <c r="E52" s="56" t="s">
        <v>93</v>
      </c>
      <c r="F52" s="37"/>
      <c r="G52" s="38"/>
      <c r="H52" s="38"/>
      <c r="I52" s="37"/>
      <c r="J52" s="37"/>
      <c r="K52" s="37"/>
      <c r="L52" s="37"/>
      <c r="M52" s="39"/>
      <c r="N52" s="61"/>
    </row>
    <row r="53" spans="1:14" s="31" customFormat="1" ht="14.25">
      <c r="A53" s="22"/>
      <c r="B53" s="22">
        <v>10</v>
      </c>
      <c r="C53" s="24">
        <v>7</v>
      </c>
      <c r="D53" s="49" t="s">
        <v>110</v>
      </c>
      <c r="E53" s="26">
        <v>0</v>
      </c>
      <c r="F53" s="50"/>
      <c r="G53" s="51"/>
      <c r="H53" s="51"/>
      <c r="I53" s="50"/>
      <c r="J53" s="50"/>
      <c r="K53" s="50"/>
      <c r="L53" s="50">
        <f>SUM(L54:L55)</f>
        <v>3131.66</v>
      </c>
      <c r="M53" s="29">
        <f>SUBTOTAL(9,M54:M55)</f>
        <v>0.00903609356234527</v>
      </c>
      <c r="N53" s="52"/>
    </row>
    <row r="54" spans="1:14" ht="14.25">
      <c r="A54" s="33" t="s">
        <v>23</v>
      </c>
      <c r="B54" s="33" t="s">
        <v>111</v>
      </c>
      <c r="C54" s="46" t="s">
        <v>112</v>
      </c>
      <c r="D54" s="47" t="s">
        <v>113</v>
      </c>
      <c r="E54" s="56" t="s">
        <v>114</v>
      </c>
      <c r="F54" s="37">
        <v>211.71</v>
      </c>
      <c r="G54" s="80">
        <v>4.83</v>
      </c>
      <c r="H54" s="80">
        <v>2</v>
      </c>
      <c r="I54" s="37">
        <f aca="true" t="shared" si="25" ref="I54:I55">G54+H54</f>
        <v>6.83</v>
      </c>
      <c r="J54" s="37">
        <f aca="true" t="shared" si="26" ref="J54:J55">ROUND((I54*F54),2)</f>
        <v>1445.98</v>
      </c>
      <c r="K54" s="37">
        <f aca="true" t="shared" si="27" ref="K54:K55">ROUND((J54*K$14),2)</f>
        <v>299.32</v>
      </c>
      <c r="L54" s="37">
        <f aca="true" t="shared" si="28" ref="L54:L55">J54+K54</f>
        <v>1745.3</v>
      </c>
      <c r="M54" s="39">
        <f aca="true" t="shared" si="29" ref="M54:M55">L54/L$226</f>
        <v>0.005035889622232682</v>
      </c>
      <c r="N54" s="61"/>
    </row>
    <row r="55" spans="1:14" ht="14.25">
      <c r="A55" s="33" t="s">
        <v>23</v>
      </c>
      <c r="B55" s="33" t="s">
        <v>115</v>
      </c>
      <c r="C55" s="46" t="s">
        <v>116</v>
      </c>
      <c r="D55" s="47" t="s">
        <v>117</v>
      </c>
      <c r="E55" s="56" t="s">
        <v>114</v>
      </c>
      <c r="F55" s="37">
        <v>152.74</v>
      </c>
      <c r="G55" s="80">
        <v>5.52</v>
      </c>
      <c r="H55" s="80">
        <v>2</v>
      </c>
      <c r="I55" s="37">
        <f t="shared" si="25"/>
        <v>7.52</v>
      </c>
      <c r="J55" s="37">
        <f t="shared" si="26"/>
        <v>1148.6</v>
      </c>
      <c r="K55" s="37">
        <f t="shared" si="27"/>
        <v>237.76</v>
      </c>
      <c r="L55" s="37">
        <f t="shared" si="28"/>
        <v>1386.36</v>
      </c>
      <c r="M55" s="39">
        <f t="shared" si="29"/>
        <v>0.004000203940112588</v>
      </c>
      <c r="N55" s="61"/>
    </row>
    <row r="56" spans="1:14" ht="14.25">
      <c r="A56" s="33"/>
      <c r="B56" s="33"/>
      <c r="C56" s="73"/>
      <c r="D56" s="79"/>
      <c r="E56" s="56" t="s">
        <v>93</v>
      </c>
      <c r="F56" s="37"/>
      <c r="G56" s="38"/>
      <c r="H56" s="38"/>
      <c r="I56" s="37"/>
      <c r="J56" s="37"/>
      <c r="K56" s="37"/>
      <c r="L56" s="37"/>
      <c r="M56" s="39"/>
      <c r="N56" s="61"/>
    </row>
    <row r="57" spans="1:14" s="31" customFormat="1" ht="14.25">
      <c r="A57" s="22"/>
      <c r="B57" s="22">
        <v>11</v>
      </c>
      <c r="C57" s="24">
        <v>8</v>
      </c>
      <c r="D57" s="49" t="s">
        <v>118</v>
      </c>
      <c r="E57" s="26">
        <v>0</v>
      </c>
      <c r="F57" s="50"/>
      <c r="G57" s="51"/>
      <c r="H57" s="51"/>
      <c r="I57" s="50"/>
      <c r="J57" s="50"/>
      <c r="K57" s="50"/>
      <c r="L57" s="50">
        <f>SUM(L58:L60)</f>
        <v>1434.55</v>
      </c>
      <c r="M57" s="29">
        <f>SUBTOTAL(9,M58:M60)</f>
        <v>0.0041392513937855355</v>
      </c>
      <c r="N57" s="52"/>
    </row>
    <row r="58" spans="1:14" ht="14.25">
      <c r="A58" s="33" t="s">
        <v>23</v>
      </c>
      <c r="B58" s="33" t="s">
        <v>119</v>
      </c>
      <c r="C58" s="46" t="s">
        <v>120</v>
      </c>
      <c r="D58" s="47" t="s">
        <v>121</v>
      </c>
      <c r="E58" s="56" t="s">
        <v>39</v>
      </c>
      <c r="F58" s="37">
        <v>2.82</v>
      </c>
      <c r="G58" s="80">
        <v>279.29</v>
      </c>
      <c r="H58" s="38">
        <v>0</v>
      </c>
      <c r="I58" s="37">
        <f>G58+H58</f>
        <v>279.29</v>
      </c>
      <c r="J58" s="37">
        <f aca="true" t="shared" si="30" ref="J58:J60">ROUND((I58*F58),2)</f>
        <v>787.6</v>
      </c>
      <c r="K58" s="37">
        <f aca="true" t="shared" si="31" ref="K58:K60">ROUND((J58*K$14),2)</f>
        <v>163.03</v>
      </c>
      <c r="L58" s="37">
        <f aca="true" t="shared" si="32" ref="L58:L60">J58+K58</f>
        <v>950.63</v>
      </c>
      <c r="M58" s="39">
        <f aca="true" t="shared" si="33" ref="M58:M60">L58/L$226</f>
        <v>0.002742948347896095</v>
      </c>
      <c r="N58" s="61"/>
    </row>
    <row r="59" spans="1:14" ht="24.75">
      <c r="A59" s="33" t="s">
        <v>23</v>
      </c>
      <c r="B59" s="33" t="s">
        <v>122</v>
      </c>
      <c r="C59" s="46" t="s">
        <v>123</v>
      </c>
      <c r="D59" s="47" t="s">
        <v>124</v>
      </c>
      <c r="E59" s="56" t="s">
        <v>39</v>
      </c>
      <c r="F59" s="37">
        <v>2.82</v>
      </c>
      <c r="G59" s="38">
        <v>0</v>
      </c>
      <c r="H59" s="38">
        <v>131.56</v>
      </c>
      <c r="I59" s="37">
        <f>F59+H59</f>
        <v>134.38</v>
      </c>
      <c r="J59" s="37">
        <f t="shared" si="30"/>
        <v>378.95</v>
      </c>
      <c r="K59" s="37">
        <f t="shared" si="31"/>
        <v>78.44</v>
      </c>
      <c r="L59" s="37">
        <f t="shared" si="32"/>
        <v>457.39</v>
      </c>
      <c r="M59" s="39">
        <f t="shared" si="33"/>
        <v>0.0013197533686546763</v>
      </c>
      <c r="N59" s="61"/>
    </row>
    <row r="60" spans="1:14" ht="14.25">
      <c r="A60" s="33" t="s">
        <v>23</v>
      </c>
      <c r="B60" s="33" t="s">
        <v>125</v>
      </c>
      <c r="C60" s="46" t="s">
        <v>126</v>
      </c>
      <c r="D60" s="55" t="s">
        <v>127</v>
      </c>
      <c r="E60" s="56" t="s">
        <v>39</v>
      </c>
      <c r="F60" s="37">
        <v>0.19</v>
      </c>
      <c r="G60" s="80">
        <v>92.28</v>
      </c>
      <c r="H60" s="80">
        <v>23.4</v>
      </c>
      <c r="I60" s="37">
        <f>G60+H60</f>
        <v>115.68</v>
      </c>
      <c r="J60" s="37">
        <f t="shared" si="30"/>
        <v>21.98</v>
      </c>
      <c r="K60" s="37">
        <f t="shared" si="31"/>
        <v>4.55</v>
      </c>
      <c r="L60" s="37">
        <f t="shared" si="32"/>
        <v>26.53</v>
      </c>
      <c r="M60" s="39">
        <f t="shared" si="33"/>
        <v>7.654967723476369E-05</v>
      </c>
      <c r="N60" s="61"/>
    </row>
    <row r="61" spans="1:14" ht="14.25">
      <c r="A61" s="33"/>
      <c r="B61" s="33"/>
      <c r="C61" s="73"/>
      <c r="D61" s="47"/>
      <c r="E61" s="56" t="s">
        <v>93</v>
      </c>
      <c r="F61" s="37"/>
      <c r="G61" s="38"/>
      <c r="H61" s="38"/>
      <c r="I61" s="37"/>
      <c r="J61" s="37"/>
      <c r="K61" s="37"/>
      <c r="L61" s="37"/>
      <c r="M61" s="39"/>
      <c r="N61" s="61"/>
    </row>
    <row r="62" spans="1:14" s="31" customFormat="1" ht="14.25">
      <c r="A62" s="22"/>
      <c r="B62" s="22">
        <v>12</v>
      </c>
      <c r="C62" s="24">
        <v>9</v>
      </c>
      <c r="D62" s="49" t="s">
        <v>128</v>
      </c>
      <c r="E62" s="26" t="s">
        <v>22</v>
      </c>
      <c r="F62" s="50"/>
      <c r="G62" s="51"/>
      <c r="H62" s="51"/>
      <c r="I62" s="50"/>
      <c r="J62" s="50"/>
      <c r="K62" s="50"/>
      <c r="L62" s="50">
        <f>L63</f>
        <v>5144.54</v>
      </c>
      <c r="M62" s="29">
        <f>SUBTOTAL(9,M63)</f>
        <v>0.014844058670234873</v>
      </c>
      <c r="N62" s="52"/>
    </row>
    <row r="63" spans="1:14" ht="14.25">
      <c r="A63" s="33" t="s">
        <v>23</v>
      </c>
      <c r="B63" s="33" t="s">
        <v>129</v>
      </c>
      <c r="C63" s="46" t="s">
        <v>130</v>
      </c>
      <c r="D63" s="47" t="s">
        <v>131</v>
      </c>
      <c r="E63" s="56" t="s">
        <v>64</v>
      </c>
      <c r="F63" s="37">
        <v>75</v>
      </c>
      <c r="G63" s="80">
        <v>17.84</v>
      </c>
      <c r="H63" s="80">
        <v>38.99</v>
      </c>
      <c r="I63" s="37">
        <f>G63+H63</f>
        <v>56.83</v>
      </c>
      <c r="J63" s="37">
        <f>ROUND((I63*F63),2)</f>
        <v>4262.25</v>
      </c>
      <c r="K63" s="37">
        <f>ROUND((J63*K$14),2)</f>
        <v>882.29</v>
      </c>
      <c r="L63" s="37">
        <f>J63+K63</f>
        <v>5144.54</v>
      </c>
      <c r="M63" s="39">
        <f>L63/L$226</f>
        <v>0.014844058670234873</v>
      </c>
      <c r="N63" s="61"/>
    </row>
    <row r="64" spans="1:14" ht="14.25">
      <c r="A64" s="33"/>
      <c r="B64" s="33"/>
      <c r="C64" s="73"/>
      <c r="D64" s="79"/>
      <c r="E64" s="56" t="s">
        <v>93</v>
      </c>
      <c r="F64" s="37"/>
      <c r="G64" s="38"/>
      <c r="H64" s="38"/>
      <c r="I64" s="37"/>
      <c r="J64" s="37"/>
      <c r="K64" s="37"/>
      <c r="L64" s="37"/>
      <c r="M64" s="39"/>
      <c r="N64" s="61"/>
    </row>
    <row r="65" spans="1:14" s="31" customFormat="1" ht="14.25">
      <c r="A65" s="22"/>
      <c r="B65" s="22">
        <v>22</v>
      </c>
      <c r="C65" s="24">
        <v>10</v>
      </c>
      <c r="D65" s="49" t="s">
        <v>132</v>
      </c>
      <c r="E65" s="26">
        <v>0</v>
      </c>
      <c r="F65" s="50"/>
      <c r="G65" s="51"/>
      <c r="H65" s="51"/>
      <c r="I65" s="50"/>
      <c r="J65" s="50"/>
      <c r="K65" s="50"/>
      <c r="L65" s="50">
        <f>L66</f>
        <v>13982</v>
      </c>
      <c r="M65" s="29">
        <f>SUBTOTAL(9,M66)</f>
        <v>0.04034367082911669</v>
      </c>
      <c r="N65" s="52"/>
    </row>
    <row r="66" spans="1:14" ht="14.25">
      <c r="A66" s="33" t="s">
        <v>23</v>
      </c>
      <c r="B66" s="33" t="s">
        <v>133</v>
      </c>
      <c r="C66" s="46" t="s">
        <v>134</v>
      </c>
      <c r="D66" s="47" t="s">
        <v>135</v>
      </c>
      <c r="E66" s="56" t="s">
        <v>27</v>
      </c>
      <c r="F66" s="37">
        <v>230.3</v>
      </c>
      <c r="G66" s="38">
        <v>50.3</v>
      </c>
      <c r="H66" s="38">
        <v>0</v>
      </c>
      <c r="I66" s="37">
        <f>G66+H66</f>
        <v>50.3</v>
      </c>
      <c r="J66" s="37">
        <f>ROUND((I66*F66),2)</f>
        <v>11584.09</v>
      </c>
      <c r="K66" s="37">
        <f>ROUND((J66*K$14),2)</f>
        <v>2397.91</v>
      </c>
      <c r="L66" s="37">
        <f>J66+K66</f>
        <v>13982</v>
      </c>
      <c r="M66" s="39">
        <f>L66/L$226</f>
        <v>0.04034367082911669</v>
      </c>
      <c r="N66" s="61"/>
    </row>
    <row r="67" spans="1:14" ht="36">
      <c r="A67" s="33"/>
      <c r="B67" s="33"/>
      <c r="C67" s="73"/>
      <c r="D67" s="81" t="s">
        <v>136</v>
      </c>
      <c r="E67" s="56" t="s">
        <v>93</v>
      </c>
      <c r="F67" s="37"/>
      <c r="G67" s="38"/>
      <c r="H67" s="38"/>
      <c r="I67" s="37"/>
      <c r="J67" s="37"/>
      <c r="K67" s="37"/>
      <c r="L67" s="37"/>
      <c r="M67" s="39"/>
      <c r="N67" s="61"/>
    </row>
    <row r="68" spans="1:14" s="31" customFormat="1" ht="14.25">
      <c r="A68" s="22"/>
      <c r="B68" s="22">
        <v>14</v>
      </c>
      <c r="C68" s="24">
        <v>11</v>
      </c>
      <c r="D68" s="49" t="s">
        <v>137</v>
      </c>
      <c r="E68" s="26" t="s">
        <v>22</v>
      </c>
      <c r="F68" s="50"/>
      <c r="G68" s="51"/>
      <c r="H68" s="51"/>
      <c r="I68" s="50"/>
      <c r="J68" s="50"/>
      <c r="K68" s="50"/>
      <c r="L68" s="50">
        <f>SUM(L69:L70)</f>
        <v>21858.859999999997</v>
      </c>
      <c r="M68" s="29">
        <f>SUBTOTAL(9,M69:M70)</f>
        <v>0.06307156719637717</v>
      </c>
      <c r="N68" s="52"/>
    </row>
    <row r="69" spans="1:14" ht="24.75">
      <c r="A69" s="33" t="s">
        <v>23</v>
      </c>
      <c r="B69" s="33" t="s">
        <v>138</v>
      </c>
      <c r="C69" s="46" t="s">
        <v>139</v>
      </c>
      <c r="D69" s="55" t="s">
        <v>140</v>
      </c>
      <c r="E69" s="56" t="s">
        <v>27</v>
      </c>
      <c r="F69" s="37">
        <v>316.76</v>
      </c>
      <c r="G69" s="80">
        <v>27.53</v>
      </c>
      <c r="H69" s="80">
        <v>27.5</v>
      </c>
      <c r="I69" s="37">
        <f aca="true" t="shared" si="34" ref="I69:I70">G69+H69</f>
        <v>55.03</v>
      </c>
      <c r="J69" s="37">
        <f aca="true" t="shared" si="35" ref="J69:J70">ROUND((I69*F69),2)</f>
        <v>17431.3</v>
      </c>
      <c r="K69" s="37">
        <f aca="true" t="shared" si="36" ref="K69:K70">ROUND((J69*K$14),2)</f>
        <v>3608.28</v>
      </c>
      <c r="L69" s="37">
        <f aca="true" t="shared" si="37" ref="L69:L70">J69+K69</f>
        <v>21039.579999999998</v>
      </c>
      <c r="M69" s="39">
        <f aca="true" t="shared" si="38" ref="M69:M70">L69/L$226</f>
        <v>0.060707616213908376</v>
      </c>
      <c r="N69" s="61"/>
    </row>
    <row r="70" spans="1:14" ht="24.75">
      <c r="A70" s="33" t="s">
        <v>23</v>
      </c>
      <c r="B70" s="53" t="s">
        <v>141</v>
      </c>
      <c r="C70" s="46" t="s">
        <v>142</v>
      </c>
      <c r="D70" s="82" t="s">
        <v>143</v>
      </c>
      <c r="E70" s="56" t="s">
        <v>27</v>
      </c>
      <c r="F70" s="37">
        <v>4.8</v>
      </c>
      <c r="G70" s="80">
        <v>89.79</v>
      </c>
      <c r="H70" s="80">
        <v>51.62</v>
      </c>
      <c r="I70" s="37">
        <f t="shared" si="34"/>
        <v>141.41</v>
      </c>
      <c r="J70" s="37">
        <f t="shared" si="35"/>
        <v>678.77</v>
      </c>
      <c r="K70" s="37">
        <f t="shared" si="36"/>
        <v>140.51</v>
      </c>
      <c r="L70" s="37">
        <f t="shared" si="37"/>
        <v>819.28</v>
      </c>
      <c r="M70" s="39">
        <f t="shared" si="38"/>
        <v>0.0023639509824687974</v>
      </c>
      <c r="N70" s="61"/>
    </row>
    <row r="71" spans="1:14" ht="14.25">
      <c r="A71" s="33"/>
      <c r="B71" s="83"/>
      <c r="C71" s="46"/>
      <c r="D71" s="82"/>
      <c r="E71" s="56"/>
      <c r="F71" s="37"/>
      <c r="G71" s="66"/>
      <c r="H71" s="38"/>
      <c r="I71" s="37"/>
      <c r="J71" s="37"/>
      <c r="K71" s="37"/>
      <c r="L71" s="37"/>
      <c r="M71" s="39"/>
      <c r="N71" s="61"/>
    </row>
    <row r="72" spans="1:14" ht="24.75">
      <c r="A72" s="22"/>
      <c r="B72" s="22">
        <v>15</v>
      </c>
      <c r="C72" s="24">
        <v>12</v>
      </c>
      <c r="D72" s="49" t="s">
        <v>144</v>
      </c>
      <c r="E72" s="26">
        <v>0</v>
      </c>
      <c r="F72" s="50"/>
      <c r="G72" s="51"/>
      <c r="H72" s="51"/>
      <c r="I72" s="50"/>
      <c r="J72" s="50"/>
      <c r="K72" s="50"/>
      <c r="L72" s="50">
        <f>L73</f>
        <v>23702.25</v>
      </c>
      <c r="M72" s="29">
        <f>SUBTOTAL(9,M73)</f>
        <v>0.06839048576093772</v>
      </c>
      <c r="N72" s="61"/>
    </row>
    <row r="73" spans="1:14" ht="24.75">
      <c r="A73" s="33" t="s">
        <v>23</v>
      </c>
      <c r="B73" s="84" t="s">
        <v>145</v>
      </c>
      <c r="C73" s="46" t="s">
        <v>146</v>
      </c>
      <c r="D73" s="63" t="s">
        <v>147</v>
      </c>
      <c r="E73" s="63" t="s">
        <v>114</v>
      </c>
      <c r="F73" s="37">
        <v>1320.6</v>
      </c>
      <c r="G73" s="66">
        <v>14.87</v>
      </c>
      <c r="H73" s="38">
        <v>0</v>
      </c>
      <c r="I73" s="37">
        <f>G73+H73</f>
        <v>14.87</v>
      </c>
      <c r="J73" s="37">
        <f>ROUND((I73*F73),2)</f>
        <v>19637.32</v>
      </c>
      <c r="K73" s="37">
        <f>ROUND((J73*K$14),2)</f>
        <v>4064.93</v>
      </c>
      <c r="L73" s="37">
        <f>J73+K73</f>
        <v>23702.25</v>
      </c>
      <c r="M73" s="39">
        <f>L73/L$226</f>
        <v>0.06839048576093772</v>
      </c>
      <c r="N73" s="61"/>
    </row>
    <row r="74" spans="1:14" ht="14.25">
      <c r="A74" s="33"/>
      <c r="B74" s="85"/>
      <c r="C74" s="46"/>
      <c r="D74" s="63"/>
      <c r="E74" s="63"/>
      <c r="F74" s="37"/>
      <c r="G74" s="38"/>
      <c r="H74" s="38"/>
      <c r="I74" s="37"/>
      <c r="J74" s="37"/>
      <c r="K74" s="37"/>
      <c r="L74" s="37"/>
      <c r="M74" s="39"/>
      <c r="N74" s="61"/>
    </row>
    <row r="75" spans="1:14" ht="14.25">
      <c r="A75" s="22"/>
      <c r="B75" s="22">
        <v>16</v>
      </c>
      <c r="C75" s="24">
        <v>13</v>
      </c>
      <c r="D75" s="49" t="s">
        <v>148</v>
      </c>
      <c r="E75" s="26">
        <v>0</v>
      </c>
      <c r="F75" s="50"/>
      <c r="G75" s="51"/>
      <c r="H75" s="51"/>
      <c r="I75" s="50"/>
      <c r="J75" s="50"/>
      <c r="K75" s="50"/>
      <c r="L75" s="50">
        <f>SUM(L76:L78)</f>
        <v>24943.179999999997</v>
      </c>
      <c r="M75" s="29">
        <f>SUBTOTAL(9,M76:M78)</f>
        <v>0.07197106589553762</v>
      </c>
      <c r="N75" s="61"/>
    </row>
    <row r="76" spans="1:14" ht="36">
      <c r="A76" s="33" t="s">
        <v>23</v>
      </c>
      <c r="B76" s="84" t="s">
        <v>149</v>
      </c>
      <c r="C76" s="46" t="s">
        <v>150</v>
      </c>
      <c r="D76" s="63" t="s">
        <v>151</v>
      </c>
      <c r="E76" s="63" t="s">
        <v>27</v>
      </c>
      <c r="F76" s="37">
        <v>132.06</v>
      </c>
      <c r="G76" s="80">
        <v>63.08</v>
      </c>
      <c r="H76" s="80">
        <v>13.83</v>
      </c>
      <c r="I76" s="37">
        <f aca="true" t="shared" si="39" ref="I76:I78">G76+H76</f>
        <v>76.91</v>
      </c>
      <c r="J76" s="37">
        <f aca="true" t="shared" si="40" ref="J76:J78">ROUND((I76*F76),2)</f>
        <v>10156.73</v>
      </c>
      <c r="K76" s="37">
        <f aca="true" t="shared" si="41" ref="K76:K78">ROUND((J76*K$14),2)</f>
        <v>2102.44</v>
      </c>
      <c r="L76" s="37">
        <f aca="true" t="shared" si="42" ref="L76:L78">J76+K76</f>
        <v>12259.17</v>
      </c>
      <c r="M76" s="39">
        <f aca="true" t="shared" si="43" ref="M76:M78">L76/L$226</f>
        <v>0.035372616157787334</v>
      </c>
      <c r="N76" s="61"/>
    </row>
    <row r="77" spans="1:14" ht="24.75">
      <c r="A77" s="33" t="s">
        <v>23</v>
      </c>
      <c r="B77" s="84" t="s">
        <v>152</v>
      </c>
      <c r="C77" s="46" t="s">
        <v>153</v>
      </c>
      <c r="D77" s="63" t="s">
        <v>154</v>
      </c>
      <c r="E77" s="63" t="s">
        <v>27</v>
      </c>
      <c r="F77" s="37">
        <v>26.6</v>
      </c>
      <c r="G77" s="80">
        <v>148.66</v>
      </c>
      <c r="H77" s="80">
        <v>63.71</v>
      </c>
      <c r="I77" s="37">
        <f t="shared" si="39"/>
        <v>212.37</v>
      </c>
      <c r="J77" s="37">
        <f t="shared" si="40"/>
        <v>5649.04</v>
      </c>
      <c r="K77" s="37">
        <f t="shared" si="41"/>
        <v>1169.35</v>
      </c>
      <c r="L77" s="37">
        <f t="shared" si="42"/>
        <v>6818.389999999999</v>
      </c>
      <c r="M77" s="39">
        <f t="shared" si="43"/>
        <v>0.01967378642143763</v>
      </c>
      <c r="N77" s="61"/>
    </row>
    <row r="78" spans="1:14" ht="14.25">
      <c r="A78" s="33" t="s">
        <v>23</v>
      </c>
      <c r="B78" s="84" t="s">
        <v>155</v>
      </c>
      <c r="C78" s="46" t="s">
        <v>156</v>
      </c>
      <c r="D78" s="63" t="s">
        <v>157</v>
      </c>
      <c r="E78" s="63" t="s">
        <v>27</v>
      </c>
      <c r="F78" s="37">
        <v>70.82</v>
      </c>
      <c r="G78" s="80">
        <v>26.45</v>
      </c>
      <c r="H78" s="80">
        <v>42.17</v>
      </c>
      <c r="I78" s="37">
        <f t="shared" si="39"/>
        <v>68.62</v>
      </c>
      <c r="J78" s="37">
        <f t="shared" si="40"/>
        <v>4859.67</v>
      </c>
      <c r="K78" s="37">
        <f t="shared" si="41"/>
        <v>1005.95</v>
      </c>
      <c r="L78" s="37">
        <f t="shared" si="42"/>
        <v>5865.62</v>
      </c>
      <c r="M78" s="39">
        <f t="shared" si="43"/>
        <v>0.01692466331631265</v>
      </c>
      <c r="N78" s="61"/>
    </row>
    <row r="79" spans="1:14" ht="14.25">
      <c r="A79" s="33"/>
      <c r="B79" s="33"/>
      <c r="C79" s="46"/>
      <c r="D79" s="47"/>
      <c r="E79" s="56"/>
      <c r="F79" s="37"/>
      <c r="G79" s="38"/>
      <c r="H79" s="38"/>
      <c r="I79" s="37"/>
      <c r="J79" s="37"/>
      <c r="K79" s="37"/>
      <c r="L79" s="37"/>
      <c r="M79" s="39"/>
      <c r="N79" s="61"/>
    </row>
    <row r="80" spans="1:14" s="31" customFormat="1" ht="26.25" customHeight="1">
      <c r="A80" s="22"/>
      <c r="B80" s="22">
        <v>17</v>
      </c>
      <c r="C80" s="24">
        <v>14</v>
      </c>
      <c r="D80" s="49" t="s">
        <v>158</v>
      </c>
      <c r="E80" s="26">
        <v>0</v>
      </c>
      <c r="F80" s="50"/>
      <c r="G80" s="51"/>
      <c r="H80" s="51"/>
      <c r="I80" s="50"/>
      <c r="J80" s="50"/>
      <c r="K80" s="50"/>
      <c r="L80" s="50">
        <f>SUM(L81:L82)</f>
        <v>1563.41</v>
      </c>
      <c r="M80" s="29">
        <f>SUBTOTAL(9,M81:M82)</f>
        <v>0.004511064111782958</v>
      </c>
      <c r="N80" s="52"/>
    </row>
    <row r="81" spans="1:14" ht="14.25">
      <c r="A81" s="33" t="s">
        <v>23</v>
      </c>
      <c r="B81" s="33" t="s">
        <v>159</v>
      </c>
      <c r="C81" s="46" t="s">
        <v>160</v>
      </c>
      <c r="D81" s="47" t="s">
        <v>161</v>
      </c>
      <c r="E81" s="56" t="s">
        <v>27</v>
      </c>
      <c r="F81" s="37">
        <v>120</v>
      </c>
      <c r="G81" s="80">
        <v>1.2</v>
      </c>
      <c r="H81" s="80">
        <v>8.64</v>
      </c>
      <c r="I81" s="37">
        <f aca="true" t="shared" si="44" ref="I81:I82">G81+H81</f>
        <v>9.84</v>
      </c>
      <c r="J81" s="37">
        <f aca="true" t="shared" si="45" ref="J81:J82">ROUND((I81*F81),2)</f>
        <v>1180.8</v>
      </c>
      <c r="K81" s="37">
        <f aca="true" t="shared" si="46" ref="K81:K82">ROUND((J81*K$14),2)</f>
        <v>244.43</v>
      </c>
      <c r="L81" s="37">
        <f aca="true" t="shared" si="47" ref="L81:L82">J81+K81</f>
        <v>1425.23</v>
      </c>
      <c r="M81" s="39">
        <f aca="true" t="shared" si="48" ref="M81:M82">L81/L$226</f>
        <v>0.004112359460433556</v>
      </c>
      <c r="N81" s="61"/>
    </row>
    <row r="82" spans="1:14" ht="14.25">
      <c r="A82" s="33" t="s">
        <v>23</v>
      </c>
      <c r="B82" s="53" t="s">
        <v>162</v>
      </c>
      <c r="C82" s="46" t="s">
        <v>163</v>
      </c>
      <c r="D82" s="47" t="s">
        <v>164</v>
      </c>
      <c r="E82" s="56" t="s">
        <v>27</v>
      </c>
      <c r="F82" s="37">
        <v>4.65</v>
      </c>
      <c r="G82" s="80">
        <v>5.6</v>
      </c>
      <c r="H82" s="80">
        <v>19.02</v>
      </c>
      <c r="I82" s="37">
        <f t="shared" si="44"/>
        <v>24.619999999999997</v>
      </c>
      <c r="J82" s="37">
        <f t="shared" si="45"/>
        <v>114.48</v>
      </c>
      <c r="K82" s="37">
        <f t="shared" si="46"/>
        <v>23.7</v>
      </c>
      <c r="L82" s="37">
        <f t="shared" si="47"/>
        <v>138.18</v>
      </c>
      <c r="M82" s="39">
        <f t="shared" si="48"/>
        <v>0.0003987046513494024</v>
      </c>
      <c r="N82" s="61"/>
    </row>
    <row r="83" spans="1:14" ht="14.25">
      <c r="A83" s="33"/>
      <c r="B83" s="33"/>
      <c r="C83" s="73"/>
      <c r="D83" s="79"/>
      <c r="E83" s="56" t="s">
        <v>93</v>
      </c>
      <c r="F83" s="37"/>
      <c r="G83" s="38"/>
      <c r="H83" s="38"/>
      <c r="I83" s="37"/>
      <c r="J83" s="37"/>
      <c r="K83" s="37"/>
      <c r="L83" s="37"/>
      <c r="M83" s="39"/>
      <c r="N83" s="61"/>
    </row>
    <row r="84" spans="1:14" s="31" customFormat="1" ht="14.25">
      <c r="A84" s="22"/>
      <c r="B84" s="22">
        <v>18</v>
      </c>
      <c r="C84" s="24">
        <v>15</v>
      </c>
      <c r="D84" s="49" t="s">
        <v>165</v>
      </c>
      <c r="E84" s="26"/>
      <c r="F84" s="50"/>
      <c r="G84" s="51"/>
      <c r="H84" s="51"/>
      <c r="I84" s="50"/>
      <c r="J84" s="50"/>
      <c r="K84" s="50"/>
      <c r="L84" s="50">
        <f>SUM(L85:L89)</f>
        <v>71563.18</v>
      </c>
      <c r="M84" s="29">
        <f>SUBTOTAL(9,M85:M89)</f>
        <v>0.2064884406669165</v>
      </c>
      <c r="N84" s="52"/>
    </row>
    <row r="85" spans="1:14" s="31" customFormat="1" ht="47.25">
      <c r="A85" s="33" t="s">
        <v>23</v>
      </c>
      <c r="B85" s="84" t="s">
        <v>166</v>
      </c>
      <c r="C85" s="46" t="s">
        <v>167</v>
      </c>
      <c r="D85" s="47" t="s">
        <v>168</v>
      </c>
      <c r="E85" s="56" t="s">
        <v>27</v>
      </c>
      <c r="F85" s="37">
        <v>45.14</v>
      </c>
      <c r="G85" s="70">
        <v>57.39</v>
      </c>
      <c r="H85" s="70">
        <v>31.12</v>
      </c>
      <c r="I85" s="37">
        <f aca="true" t="shared" si="49" ref="I85:I89">G85+H85</f>
        <v>88.51</v>
      </c>
      <c r="J85" s="37">
        <f aca="true" t="shared" si="50" ref="J85:J89">ROUND((I85*F85),2)</f>
        <v>3995.34</v>
      </c>
      <c r="K85" s="37">
        <f aca="true" t="shared" si="51" ref="K85:K89">ROUND((J85*K$14),2)</f>
        <v>827.04</v>
      </c>
      <c r="L85" s="37">
        <f aca="true" t="shared" si="52" ref="L85:L89">J85+K85</f>
        <v>4822.38</v>
      </c>
      <c r="M85" s="39">
        <f aca="true" t="shared" si="53" ref="M85:M89">L85/L$226</f>
        <v>0.013914498021235571</v>
      </c>
      <c r="N85" s="52"/>
    </row>
    <row r="86" spans="1:14" s="31" customFormat="1" ht="36">
      <c r="A86" s="33" t="s">
        <v>23</v>
      </c>
      <c r="B86" s="84" t="s">
        <v>169</v>
      </c>
      <c r="C86" s="46" t="s">
        <v>170</v>
      </c>
      <c r="D86" s="55" t="s">
        <v>171</v>
      </c>
      <c r="E86" s="56" t="s">
        <v>64</v>
      </c>
      <c r="F86" s="37">
        <v>48.47</v>
      </c>
      <c r="G86" s="70">
        <v>10.26</v>
      </c>
      <c r="H86" s="70">
        <v>8.64</v>
      </c>
      <c r="I86" s="37">
        <f t="shared" si="49"/>
        <v>18.9</v>
      </c>
      <c r="J86" s="37">
        <f t="shared" si="50"/>
        <v>916.08</v>
      </c>
      <c r="K86" s="37">
        <f t="shared" si="51"/>
        <v>189.63</v>
      </c>
      <c r="L86" s="37">
        <f t="shared" si="52"/>
        <v>1105.71</v>
      </c>
      <c r="M86" s="39">
        <f t="shared" si="53"/>
        <v>0.003190416268950266</v>
      </c>
      <c r="N86" s="52"/>
    </row>
    <row r="87" spans="1:14" s="31" customFormat="1" ht="47.25">
      <c r="A87" s="33" t="s">
        <v>23</v>
      </c>
      <c r="B87" s="84" t="s">
        <v>172</v>
      </c>
      <c r="C87" s="46" t="s">
        <v>173</v>
      </c>
      <c r="D87" s="55" t="s">
        <v>174</v>
      </c>
      <c r="E87" s="56" t="s">
        <v>27</v>
      </c>
      <c r="F87" s="37">
        <v>233.53</v>
      </c>
      <c r="G87" s="86">
        <v>149.02</v>
      </c>
      <c r="H87" s="86">
        <v>31.12</v>
      </c>
      <c r="I87" s="37">
        <f t="shared" si="49"/>
        <v>180.14000000000001</v>
      </c>
      <c r="J87" s="37">
        <f t="shared" si="50"/>
        <v>42068.09</v>
      </c>
      <c r="K87" s="37">
        <f t="shared" si="51"/>
        <v>8708.09</v>
      </c>
      <c r="L87" s="37">
        <f t="shared" si="52"/>
        <v>50776.17999999999</v>
      </c>
      <c r="M87" s="39">
        <f t="shared" si="53"/>
        <v>0.14650961893005135</v>
      </c>
      <c r="N87" s="52"/>
    </row>
    <row r="88" spans="1:14" s="31" customFormat="1" ht="36">
      <c r="A88" s="33" t="s">
        <v>23</v>
      </c>
      <c r="B88" s="84" t="s">
        <v>175</v>
      </c>
      <c r="C88" s="46" t="s">
        <v>176</v>
      </c>
      <c r="D88" s="55" t="s">
        <v>177</v>
      </c>
      <c r="E88" s="56" t="s">
        <v>64</v>
      </c>
      <c r="F88" s="37">
        <v>144.14</v>
      </c>
      <c r="G88" s="70">
        <v>26.21</v>
      </c>
      <c r="H88" s="70">
        <v>8.64</v>
      </c>
      <c r="I88" s="37">
        <f t="shared" si="49"/>
        <v>34.85</v>
      </c>
      <c r="J88" s="37">
        <f t="shared" si="50"/>
        <v>5023.28</v>
      </c>
      <c r="K88" s="37">
        <f t="shared" si="51"/>
        <v>1039.82</v>
      </c>
      <c r="L88" s="37">
        <f t="shared" si="52"/>
        <v>6063.099999999999</v>
      </c>
      <c r="M88" s="39">
        <f t="shared" si="53"/>
        <v>0.017494472221714876</v>
      </c>
      <c r="N88" s="52"/>
    </row>
    <row r="89" spans="1:14" ht="36">
      <c r="A89" s="33" t="s">
        <v>23</v>
      </c>
      <c r="B89" s="84" t="s">
        <v>178</v>
      </c>
      <c r="C89" s="46" t="s">
        <v>179</v>
      </c>
      <c r="D89" s="82" t="s">
        <v>180</v>
      </c>
      <c r="E89" s="56" t="s">
        <v>27</v>
      </c>
      <c r="F89" s="37">
        <v>112.13</v>
      </c>
      <c r="G89" s="87">
        <v>47.36</v>
      </c>
      <c r="H89" s="87">
        <v>17.63</v>
      </c>
      <c r="I89" s="37">
        <f t="shared" si="49"/>
        <v>64.99</v>
      </c>
      <c r="J89" s="37">
        <f t="shared" si="50"/>
        <v>7287.33</v>
      </c>
      <c r="K89" s="37">
        <f t="shared" si="51"/>
        <v>1508.48</v>
      </c>
      <c r="L89" s="37">
        <f t="shared" si="52"/>
        <v>8795.81</v>
      </c>
      <c r="M89" s="39">
        <f t="shared" si="53"/>
        <v>0.025379435224964445</v>
      </c>
      <c r="N89" s="61"/>
    </row>
    <row r="90" spans="1:14" ht="14.25">
      <c r="A90" s="33"/>
      <c r="B90" s="83"/>
      <c r="C90" s="46"/>
      <c r="D90" s="85"/>
      <c r="E90" s="56"/>
      <c r="F90" s="37"/>
      <c r="G90" s="38"/>
      <c r="H90" s="38"/>
      <c r="I90" s="37"/>
      <c r="J90" s="37"/>
      <c r="K90" s="37"/>
      <c r="L90" s="37"/>
      <c r="M90" s="39"/>
      <c r="N90" s="61"/>
    </row>
    <row r="91" spans="1:14" s="31" customFormat="1" ht="24.75">
      <c r="A91" s="22"/>
      <c r="B91" s="22" t="s">
        <v>181</v>
      </c>
      <c r="C91" s="24">
        <v>16</v>
      </c>
      <c r="D91" s="49" t="s">
        <v>182</v>
      </c>
      <c r="E91" s="26"/>
      <c r="F91" s="50"/>
      <c r="G91" s="51"/>
      <c r="H91" s="51"/>
      <c r="I91" s="50"/>
      <c r="J91" s="50"/>
      <c r="K91" s="50"/>
      <c r="L91" s="50">
        <f>SUM(L92:L94)</f>
        <v>8401.77</v>
      </c>
      <c r="M91" s="29">
        <f>SUBTOTAL(9,M92:M94)</f>
        <v>0.024242471982688297</v>
      </c>
      <c r="N91" s="52"/>
    </row>
    <row r="92" spans="1:14" ht="47.25">
      <c r="A92" s="33" t="s">
        <v>23</v>
      </c>
      <c r="B92" s="84" t="s">
        <v>183</v>
      </c>
      <c r="C92" s="46" t="s">
        <v>184</v>
      </c>
      <c r="D92" s="82" t="s">
        <v>185</v>
      </c>
      <c r="E92" s="56" t="s">
        <v>51</v>
      </c>
      <c r="F92" s="37">
        <v>9</v>
      </c>
      <c r="G92" s="38">
        <v>480.01</v>
      </c>
      <c r="H92" s="38">
        <v>0</v>
      </c>
      <c r="I92" s="37">
        <f aca="true" t="shared" si="54" ref="I92:I94">G92+H92</f>
        <v>480.01</v>
      </c>
      <c r="J92" s="37">
        <f aca="true" t="shared" si="55" ref="J92:J94">ROUND((I92*F92),2)</f>
        <v>4320.09</v>
      </c>
      <c r="K92" s="37">
        <f aca="true" t="shared" si="56" ref="K92:K94">ROUND((J92*K$14),2)</f>
        <v>894.26</v>
      </c>
      <c r="L92" s="37">
        <f aca="true" t="shared" si="57" ref="L92:L94">J92+K92</f>
        <v>5214.35</v>
      </c>
      <c r="M92" s="39">
        <f aca="true" t="shared" si="58" ref="M92:M94">L92/L$226</f>
        <v>0.015045488484323032</v>
      </c>
      <c r="N92" s="61"/>
    </row>
    <row r="93" spans="1:14" ht="47.25">
      <c r="A93" s="33" t="s">
        <v>23</v>
      </c>
      <c r="B93" s="84" t="s">
        <v>186</v>
      </c>
      <c r="C93" s="46" t="s">
        <v>187</v>
      </c>
      <c r="D93" s="82" t="s">
        <v>188</v>
      </c>
      <c r="E93" s="56" t="s">
        <v>51</v>
      </c>
      <c r="F93" s="37">
        <v>2</v>
      </c>
      <c r="G93" s="38">
        <v>619.44</v>
      </c>
      <c r="H93" s="38">
        <v>0</v>
      </c>
      <c r="I93" s="37">
        <f t="shared" si="54"/>
        <v>619.44</v>
      </c>
      <c r="J93" s="37">
        <f t="shared" si="55"/>
        <v>1238.88</v>
      </c>
      <c r="K93" s="37">
        <f t="shared" si="56"/>
        <v>256.45</v>
      </c>
      <c r="L93" s="37">
        <f t="shared" si="57"/>
        <v>1495.3300000000002</v>
      </c>
      <c r="M93" s="39">
        <f t="shared" si="58"/>
        <v>0.004314626040688247</v>
      </c>
      <c r="N93" s="61"/>
    </row>
    <row r="94" spans="1:14" ht="36">
      <c r="A94" s="33" t="s">
        <v>23</v>
      </c>
      <c r="B94" s="84" t="s">
        <v>189</v>
      </c>
      <c r="C94" s="46" t="s">
        <v>190</v>
      </c>
      <c r="D94" s="63" t="s">
        <v>191</v>
      </c>
      <c r="E94" s="56" t="s">
        <v>51</v>
      </c>
      <c r="F94" s="37">
        <v>3</v>
      </c>
      <c r="G94" s="38">
        <v>467.3</v>
      </c>
      <c r="H94" s="38">
        <v>0</v>
      </c>
      <c r="I94" s="37">
        <f t="shared" si="54"/>
        <v>467.3</v>
      </c>
      <c r="J94" s="37">
        <f t="shared" si="55"/>
        <v>1401.9</v>
      </c>
      <c r="K94" s="37">
        <f t="shared" si="56"/>
        <v>290.19</v>
      </c>
      <c r="L94" s="37">
        <f t="shared" si="57"/>
        <v>1692.0900000000001</v>
      </c>
      <c r="M94" s="39">
        <f t="shared" si="58"/>
        <v>0.004882357457677018</v>
      </c>
      <c r="N94" s="61"/>
    </row>
    <row r="95" spans="1:14" ht="14.25">
      <c r="A95" s="33"/>
      <c r="B95" s="64"/>
      <c r="C95" s="46"/>
      <c r="D95" s="63"/>
      <c r="E95" s="56"/>
      <c r="F95" s="37"/>
      <c r="G95" s="38"/>
      <c r="H95" s="38"/>
      <c r="I95" s="37"/>
      <c r="J95" s="37"/>
      <c r="K95" s="37"/>
      <c r="L95" s="37"/>
      <c r="M95" s="39"/>
      <c r="N95" s="61"/>
    </row>
    <row r="96" spans="1:14" ht="14.25">
      <c r="A96" s="88"/>
      <c r="B96" s="89">
        <v>28</v>
      </c>
      <c r="C96" s="24">
        <v>17</v>
      </c>
      <c r="D96" s="89" t="s">
        <v>192</v>
      </c>
      <c r="E96" s="90"/>
      <c r="F96" s="68"/>
      <c r="G96" s="91"/>
      <c r="H96" s="91"/>
      <c r="I96" s="68"/>
      <c r="J96" s="68"/>
      <c r="K96" s="68"/>
      <c r="L96" s="50">
        <f>L97</f>
        <v>3752.85</v>
      </c>
      <c r="M96" s="29">
        <f>SUBTOTAL(9,M97)</f>
        <v>0.010828475545061549</v>
      </c>
      <c r="N96" s="61"/>
    </row>
    <row r="97" spans="1:14" ht="24.75">
      <c r="A97" s="33" t="s">
        <v>23</v>
      </c>
      <c r="B97" s="84" t="s">
        <v>193</v>
      </c>
      <c r="C97" s="46" t="s">
        <v>194</v>
      </c>
      <c r="D97" s="82" t="s">
        <v>195</v>
      </c>
      <c r="E97" s="56" t="s">
        <v>51</v>
      </c>
      <c r="F97" s="37">
        <v>4</v>
      </c>
      <c r="G97" s="80">
        <v>716.5</v>
      </c>
      <c r="H97" s="80">
        <v>60.81</v>
      </c>
      <c r="I97" s="37">
        <f>G97+H97</f>
        <v>777.31</v>
      </c>
      <c r="J97" s="37">
        <f>ROUND((I97*F97),2)</f>
        <v>3109.24</v>
      </c>
      <c r="K97" s="37">
        <f>ROUND((J97*K$14),2)</f>
        <v>643.61</v>
      </c>
      <c r="L97" s="37">
        <f>J97+K97</f>
        <v>3752.85</v>
      </c>
      <c r="M97" s="39">
        <f>L97/L$226</f>
        <v>0.010828475545061549</v>
      </c>
      <c r="N97" s="61"/>
    </row>
    <row r="98" spans="1:14" ht="14.25">
      <c r="A98" s="33"/>
      <c r="B98" s="33"/>
      <c r="C98" s="73"/>
      <c r="D98" s="79"/>
      <c r="E98" s="56" t="s">
        <v>93</v>
      </c>
      <c r="F98" s="37"/>
      <c r="G98" s="38"/>
      <c r="H98" s="38"/>
      <c r="I98" s="37"/>
      <c r="J98" s="37"/>
      <c r="K98" s="37"/>
      <c r="L98" s="37"/>
      <c r="M98" s="39"/>
      <c r="N98" s="61"/>
    </row>
    <row r="99" spans="1:14" s="31" customFormat="1" ht="14.25">
      <c r="A99" s="22"/>
      <c r="B99" s="22">
        <v>30</v>
      </c>
      <c r="C99" s="24">
        <v>18</v>
      </c>
      <c r="D99" s="49" t="s">
        <v>196</v>
      </c>
      <c r="E99" s="26">
        <v>0</v>
      </c>
      <c r="F99" s="50"/>
      <c r="G99" s="51"/>
      <c r="H99" s="51"/>
      <c r="I99" s="50"/>
      <c r="J99" s="50"/>
      <c r="K99" s="50"/>
      <c r="L99" s="50">
        <f>SUM(L100:L104)</f>
        <v>5960.3099999999995</v>
      </c>
      <c r="M99" s="29">
        <f>SUBTOTAL(9,M100:M104)</f>
        <v>0.017197881896688066</v>
      </c>
      <c r="N99" s="52"/>
    </row>
    <row r="100" spans="1:14" ht="24.75">
      <c r="A100" s="33" t="s">
        <v>23</v>
      </c>
      <c r="B100" s="84" t="s">
        <v>197</v>
      </c>
      <c r="C100" s="46" t="s">
        <v>198</v>
      </c>
      <c r="D100" s="82" t="s">
        <v>199</v>
      </c>
      <c r="E100" s="56" t="s">
        <v>64</v>
      </c>
      <c r="F100" s="37">
        <v>3.04</v>
      </c>
      <c r="G100" s="38">
        <v>313.23</v>
      </c>
      <c r="H100" s="38">
        <v>0</v>
      </c>
      <c r="I100" s="37">
        <f aca="true" t="shared" si="59" ref="I100:I104">G100+H100</f>
        <v>313.23</v>
      </c>
      <c r="J100" s="37">
        <f aca="true" t="shared" si="60" ref="J100:J104">ROUND((I100*F100),2)</f>
        <v>952.22</v>
      </c>
      <c r="K100" s="37">
        <f aca="true" t="shared" si="61" ref="K100:K104">ROUND((J100*K$14),2)</f>
        <v>197.11</v>
      </c>
      <c r="L100" s="37">
        <f aca="true" t="shared" si="62" ref="L100:L104">J100+K100</f>
        <v>1149.33</v>
      </c>
      <c r="M100" s="39">
        <f aca="true" t="shared" si="63" ref="M100:M104">L100/L$226</f>
        <v>0.0033162774419989048</v>
      </c>
      <c r="N100" s="61"/>
    </row>
    <row r="101" spans="1:14" ht="24.75">
      <c r="A101" s="33" t="s">
        <v>23</v>
      </c>
      <c r="B101" s="33" t="s">
        <v>200</v>
      </c>
      <c r="C101" s="46" t="s">
        <v>201</v>
      </c>
      <c r="D101" s="82" t="s">
        <v>202</v>
      </c>
      <c r="E101" s="56" t="s">
        <v>51</v>
      </c>
      <c r="F101" s="37">
        <v>2</v>
      </c>
      <c r="G101" s="80">
        <v>544.68</v>
      </c>
      <c r="H101" s="80">
        <v>46.14</v>
      </c>
      <c r="I101" s="37">
        <f t="shared" si="59"/>
        <v>590.8199999999999</v>
      </c>
      <c r="J101" s="37">
        <f t="shared" si="60"/>
        <v>1181.64</v>
      </c>
      <c r="K101" s="37">
        <f t="shared" si="61"/>
        <v>244.6</v>
      </c>
      <c r="L101" s="37">
        <f t="shared" si="62"/>
        <v>1426.24</v>
      </c>
      <c r="M101" s="39">
        <f t="shared" si="63"/>
        <v>0.004115273715013546</v>
      </c>
      <c r="N101" s="61"/>
    </row>
    <row r="102" spans="1:14" ht="24.75">
      <c r="A102" s="33" t="s">
        <v>23</v>
      </c>
      <c r="B102" s="33" t="s">
        <v>203</v>
      </c>
      <c r="C102" s="46" t="s">
        <v>204</v>
      </c>
      <c r="D102" s="82" t="s">
        <v>205</v>
      </c>
      <c r="E102" s="56" t="s">
        <v>51</v>
      </c>
      <c r="F102" s="37">
        <v>2</v>
      </c>
      <c r="G102" s="80">
        <v>819.98</v>
      </c>
      <c r="H102" s="80">
        <v>53.94</v>
      </c>
      <c r="I102" s="37">
        <f t="shared" si="59"/>
        <v>873.9200000000001</v>
      </c>
      <c r="J102" s="37">
        <f t="shared" si="60"/>
        <v>1747.84</v>
      </c>
      <c r="K102" s="37">
        <f t="shared" si="61"/>
        <v>361.8</v>
      </c>
      <c r="L102" s="37">
        <f t="shared" si="62"/>
        <v>2109.64</v>
      </c>
      <c r="M102" s="39">
        <f t="shared" si="63"/>
        <v>0.0060871564674537075</v>
      </c>
      <c r="N102" s="61"/>
    </row>
    <row r="103" spans="1:14" ht="24.75">
      <c r="A103" s="33" t="s">
        <v>23</v>
      </c>
      <c r="B103" s="33" t="s">
        <v>206</v>
      </c>
      <c r="C103" s="46" t="s">
        <v>207</v>
      </c>
      <c r="D103" s="82" t="s">
        <v>208</v>
      </c>
      <c r="E103" s="56" t="s">
        <v>51</v>
      </c>
      <c r="F103" s="37">
        <v>6</v>
      </c>
      <c r="G103" s="80">
        <v>125.9</v>
      </c>
      <c r="H103" s="80">
        <v>10.37</v>
      </c>
      <c r="I103" s="37">
        <f t="shared" si="59"/>
        <v>136.27</v>
      </c>
      <c r="J103" s="37">
        <f t="shared" si="60"/>
        <v>817.62</v>
      </c>
      <c r="K103" s="37">
        <f t="shared" si="61"/>
        <v>169.25</v>
      </c>
      <c r="L103" s="37">
        <f t="shared" si="62"/>
        <v>986.87</v>
      </c>
      <c r="M103" s="39">
        <f t="shared" si="63"/>
        <v>0.002847515264706794</v>
      </c>
      <c r="N103" s="61"/>
    </row>
    <row r="104" spans="1:14" ht="24.75">
      <c r="A104" s="33" t="s">
        <v>23</v>
      </c>
      <c r="B104" s="33" t="s">
        <v>209</v>
      </c>
      <c r="C104" s="46" t="s">
        <v>210</v>
      </c>
      <c r="D104" s="82" t="s">
        <v>211</v>
      </c>
      <c r="E104" s="56" t="s">
        <v>51</v>
      </c>
      <c r="F104" s="37">
        <v>2</v>
      </c>
      <c r="G104" s="80">
        <v>109.03</v>
      </c>
      <c r="H104" s="80">
        <v>10.37</v>
      </c>
      <c r="I104" s="37">
        <f t="shared" si="59"/>
        <v>119.4</v>
      </c>
      <c r="J104" s="37">
        <f t="shared" si="60"/>
        <v>238.8</v>
      </c>
      <c r="K104" s="37">
        <f t="shared" si="61"/>
        <v>49.43</v>
      </c>
      <c r="L104" s="37">
        <f t="shared" si="62"/>
        <v>288.23</v>
      </c>
      <c r="M104" s="39">
        <f t="shared" si="63"/>
        <v>0.0008316590075151127</v>
      </c>
      <c r="N104" s="61"/>
    </row>
    <row r="105" spans="1:14" ht="14.25">
      <c r="A105" s="33"/>
      <c r="B105" s="33"/>
      <c r="C105" s="73"/>
      <c r="D105" s="79"/>
      <c r="E105" s="56"/>
      <c r="F105" s="37"/>
      <c r="G105" s="38"/>
      <c r="H105" s="38"/>
      <c r="I105" s="37"/>
      <c r="J105" s="37"/>
      <c r="K105" s="37"/>
      <c r="L105" s="37"/>
      <c r="M105" s="39"/>
      <c r="N105" s="61"/>
    </row>
    <row r="106" spans="1:14" s="31" customFormat="1" ht="14.25">
      <c r="A106" s="22"/>
      <c r="B106" s="22">
        <v>26</v>
      </c>
      <c r="C106" s="24">
        <v>19</v>
      </c>
      <c r="D106" s="49" t="s">
        <v>212</v>
      </c>
      <c r="E106" s="26"/>
      <c r="F106" s="50"/>
      <c r="G106" s="51"/>
      <c r="H106" s="51"/>
      <c r="I106" s="50"/>
      <c r="J106" s="50"/>
      <c r="K106" s="50"/>
      <c r="L106" s="50">
        <f>SUM(L107:L108)</f>
        <v>7705.099999999999</v>
      </c>
      <c r="M106" s="29">
        <f>SUBTOTAL(9,M107:M108)</f>
        <v>0.02223229996462788</v>
      </c>
      <c r="N106" s="52"/>
    </row>
    <row r="107" spans="1:14" ht="14.25">
      <c r="A107" s="33" t="s">
        <v>23</v>
      </c>
      <c r="B107" s="33" t="s">
        <v>213</v>
      </c>
      <c r="C107" s="46" t="s">
        <v>214</v>
      </c>
      <c r="D107" s="47" t="s">
        <v>215</v>
      </c>
      <c r="E107" s="56" t="s">
        <v>27</v>
      </c>
      <c r="F107" s="37">
        <v>28.28</v>
      </c>
      <c r="G107" s="38">
        <v>176.6</v>
      </c>
      <c r="H107" s="38">
        <v>0</v>
      </c>
      <c r="I107" s="37">
        <f aca="true" t="shared" si="64" ref="I107:I108">G107+H107</f>
        <v>176.6</v>
      </c>
      <c r="J107" s="37">
        <f aca="true" t="shared" si="65" ref="J107:J108">ROUND((I107*F107),2)</f>
        <v>4994.25</v>
      </c>
      <c r="K107" s="37">
        <f aca="true" t="shared" si="66" ref="K107:K108">ROUND((J107*K$14),2)</f>
        <v>1033.81</v>
      </c>
      <c r="L107" s="37">
        <f aca="true" t="shared" si="67" ref="L107:L108">J107+K107</f>
        <v>6028.0599999999995</v>
      </c>
      <c r="M107" s="39">
        <f aca="true" t="shared" si="68" ref="M107:M108">L107/L$226</f>
        <v>0.017393367785593274</v>
      </c>
      <c r="N107" s="61"/>
    </row>
    <row r="108" spans="1:14" ht="14.25">
      <c r="A108" s="33" t="s">
        <v>23</v>
      </c>
      <c r="B108" s="33" t="s">
        <v>216</v>
      </c>
      <c r="C108" s="46" t="s">
        <v>217</v>
      </c>
      <c r="D108" s="55" t="s">
        <v>218</v>
      </c>
      <c r="E108" s="56" t="s">
        <v>27</v>
      </c>
      <c r="F108" s="37">
        <v>2.4</v>
      </c>
      <c r="G108" s="38">
        <v>578.93</v>
      </c>
      <c r="H108" s="38">
        <v>0</v>
      </c>
      <c r="I108" s="37">
        <f t="shared" si="64"/>
        <v>578.93</v>
      </c>
      <c r="J108" s="37">
        <f t="shared" si="65"/>
        <v>1389.43</v>
      </c>
      <c r="K108" s="37">
        <f t="shared" si="66"/>
        <v>287.61</v>
      </c>
      <c r="L108" s="37">
        <f t="shared" si="67"/>
        <v>1677.04</v>
      </c>
      <c r="M108" s="39">
        <f t="shared" si="68"/>
        <v>0.0048389321790346055</v>
      </c>
      <c r="N108" s="61"/>
    </row>
    <row r="109" spans="1:14" ht="14.25">
      <c r="A109" s="33"/>
      <c r="B109" s="83"/>
      <c r="C109" s="46"/>
      <c r="D109" s="79"/>
      <c r="E109" s="56"/>
      <c r="F109" s="37"/>
      <c r="G109" s="38"/>
      <c r="H109" s="38"/>
      <c r="I109" s="37"/>
      <c r="J109" s="37"/>
      <c r="K109" s="37"/>
      <c r="L109" s="37"/>
      <c r="M109" s="39"/>
      <c r="N109" s="61"/>
    </row>
    <row r="110" spans="1:14" ht="14.25">
      <c r="A110" s="22"/>
      <c r="B110" s="22">
        <v>32</v>
      </c>
      <c r="C110" s="24">
        <v>20</v>
      </c>
      <c r="D110" s="49" t="s">
        <v>219</v>
      </c>
      <c r="E110" s="26"/>
      <c r="F110" s="50"/>
      <c r="G110" s="51"/>
      <c r="H110" s="51"/>
      <c r="I110" s="50"/>
      <c r="J110" s="50"/>
      <c r="K110" s="50"/>
      <c r="L110" s="50">
        <f>L111</f>
        <v>1025.81</v>
      </c>
      <c r="M110" s="29">
        <f>SUBTOTAL(9,M111:M111)</f>
        <v>0.0029598727630679583</v>
      </c>
      <c r="N110" s="61"/>
    </row>
    <row r="111" spans="1:14" ht="24.75">
      <c r="A111" s="33" t="s">
        <v>23</v>
      </c>
      <c r="B111" s="33" t="s">
        <v>220</v>
      </c>
      <c r="C111" s="46" t="s">
        <v>221</v>
      </c>
      <c r="D111" s="55" t="s">
        <v>222</v>
      </c>
      <c r="E111" s="56" t="s">
        <v>27</v>
      </c>
      <c r="F111" s="37">
        <v>14.12</v>
      </c>
      <c r="G111" s="80">
        <v>45.14</v>
      </c>
      <c r="H111" s="80">
        <v>15.05</v>
      </c>
      <c r="I111" s="37">
        <f>G111+H111</f>
        <v>60.19</v>
      </c>
      <c r="J111" s="37">
        <f>ROUND((I111*F111),2)</f>
        <v>849.88</v>
      </c>
      <c r="K111" s="37">
        <f>ROUND((J111*K$14),2)</f>
        <v>175.93</v>
      </c>
      <c r="L111" s="37">
        <f>J111+K111</f>
        <v>1025.81</v>
      </c>
      <c r="M111" s="39">
        <f>L111/L$226</f>
        <v>0.0029598727630679583</v>
      </c>
      <c r="N111" s="61"/>
    </row>
    <row r="112" spans="1:14" ht="14.25">
      <c r="A112" s="33"/>
      <c r="B112" s="33"/>
      <c r="C112" s="73"/>
      <c r="D112" s="79"/>
      <c r="E112" s="56" t="s">
        <v>93</v>
      </c>
      <c r="F112" s="37"/>
      <c r="G112" s="38"/>
      <c r="H112" s="38"/>
      <c r="I112" s="37"/>
      <c r="J112" s="37"/>
      <c r="K112" s="37"/>
      <c r="L112" s="37"/>
      <c r="M112" s="39"/>
      <c r="N112" s="61"/>
    </row>
    <row r="113" spans="1:14" ht="14.25">
      <c r="A113" s="22"/>
      <c r="B113" s="22">
        <v>24</v>
      </c>
      <c r="C113" s="24">
        <v>21</v>
      </c>
      <c r="D113" s="49" t="s">
        <v>223</v>
      </c>
      <c r="E113" s="26">
        <v>0</v>
      </c>
      <c r="F113" s="50"/>
      <c r="G113" s="51"/>
      <c r="H113" s="51"/>
      <c r="I113" s="50"/>
      <c r="J113" s="50"/>
      <c r="K113" s="50"/>
      <c r="L113" s="50">
        <f>SUM(L114:L117)</f>
        <v>19833.54</v>
      </c>
      <c r="M113" s="29">
        <f>SUBTOTAL(9,M114:M117)</f>
        <v>0.057227707705343946</v>
      </c>
      <c r="N113" s="61"/>
    </row>
    <row r="114" spans="1:14" ht="24.75">
      <c r="A114" s="33" t="s">
        <v>43</v>
      </c>
      <c r="B114" s="33" t="s">
        <v>224</v>
      </c>
      <c r="C114" s="46" t="s">
        <v>225</v>
      </c>
      <c r="D114" s="47" t="s">
        <v>226</v>
      </c>
      <c r="E114" s="56" t="s">
        <v>27</v>
      </c>
      <c r="F114" s="37">
        <v>172.97</v>
      </c>
      <c r="G114" s="38">
        <v>5.6</v>
      </c>
      <c r="H114" s="38">
        <v>13.14</v>
      </c>
      <c r="I114" s="37">
        <f aca="true" t="shared" si="69" ref="I114:I117">G114+H114</f>
        <v>18.740000000000002</v>
      </c>
      <c r="J114" s="37">
        <f aca="true" t="shared" si="70" ref="J114:J117">ROUND((I114*F114),2)</f>
        <v>3241.46</v>
      </c>
      <c r="K114" s="37">
        <f aca="true" t="shared" si="71" ref="K114:K117">ROUND((J114*K$14),2)</f>
        <v>670.98</v>
      </c>
      <c r="L114" s="37">
        <f aca="true" t="shared" si="72" ref="L114:L117">J114+K114</f>
        <v>3912.44</v>
      </c>
      <c r="M114" s="39">
        <f aca="true" t="shared" si="73" ref="M114:M117">L114/L$226</f>
        <v>0.011288956622705572</v>
      </c>
      <c r="N114" s="61"/>
    </row>
    <row r="115" spans="1:14" ht="14.25">
      <c r="A115" s="33" t="s">
        <v>23</v>
      </c>
      <c r="B115" s="33" t="s">
        <v>227</v>
      </c>
      <c r="C115" s="46" t="s">
        <v>228</v>
      </c>
      <c r="D115" s="55" t="s">
        <v>229</v>
      </c>
      <c r="E115" s="56" t="s">
        <v>27</v>
      </c>
      <c r="F115" s="37">
        <v>216.21</v>
      </c>
      <c r="G115" s="80">
        <v>8.33</v>
      </c>
      <c r="H115" s="80">
        <v>15.04</v>
      </c>
      <c r="I115" s="37">
        <f t="shared" si="69"/>
        <v>23.369999999999997</v>
      </c>
      <c r="J115" s="37">
        <f t="shared" si="70"/>
        <v>5052.83</v>
      </c>
      <c r="K115" s="37">
        <f t="shared" si="71"/>
        <v>1045.94</v>
      </c>
      <c r="L115" s="37">
        <f t="shared" si="72"/>
        <v>6098.77</v>
      </c>
      <c r="M115" s="39">
        <f t="shared" si="73"/>
        <v>0.017597394460198257</v>
      </c>
      <c r="N115" s="61"/>
    </row>
    <row r="116" spans="1:14" ht="14.25">
      <c r="A116" s="33" t="s">
        <v>23</v>
      </c>
      <c r="B116" s="33" t="s">
        <v>230</v>
      </c>
      <c r="C116" s="46" t="s">
        <v>231</v>
      </c>
      <c r="D116" s="55" t="s">
        <v>232</v>
      </c>
      <c r="E116" s="56" t="s">
        <v>27</v>
      </c>
      <c r="F116" s="37">
        <v>328.64</v>
      </c>
      <c r="G116" s="80">
        <v>6.69</v>
      </c>
      <c r="H116" s="80">
        <v>15.04</v>
      </c>
      <c r="I116" s="37">
        <f t="shared" si="69"/>
        <v>21.73</v>
      </c>
      <c r="J116" s="37">
        <f t="shared" si="70"/>
        <v>7141.35</v>
      </c>
      <c r="K116" s="37">
        <f t="shared" si="71"/>
        <v>1478.26</v>
      </c>
      <c r="L116" s="37">
        <f t="shared" si="72"/>
        <v>8619.61</v>
      </c>
      <c r="M116" s="39">
        <f t="shared" si="73"/>
        <v>0.024871027643782188</v>
      </c>
      <c r="N116" s="61"/>
    </row>
    <row r="117" spans="1:14" ht="24.75">
      <c r="A117" s="33" t="s">
        <v>43</v>
      </c>
      <c r="B117" s="33" t="s">
        <v>233</v>
      </c>
      <c r="C117" s="46" t="s">
        <v>234</v>
      </c>
      <c r="D117" s="47" t="s">
        <v>235</v>
      </c>
      <c r="E117" s="56" t="s">
        <v>27</v>
      </c>
      <c r="F117" s="37">
        <v>52.5</v>
      </c>
      <c r="G117" s="38">
        <v>8.73</v>
      </c>
      <c r="H117" s="38">
        <v>10.25</v>
      </c>
      <c r="I117" s="37">
        <f t="shared" si="69"/>
        <v>18.98</v>
      </c>
      <c r="J117" s="37">
        <f t="shared" si="70"/>
        <v>996.45</v>
      </c>
      <c r="K117" s="37">
        <f t="shared" si="71"/>
        <v>206.27</v>
      </c>
      <c r="L117" s="37">
        <f t="shared" si="72"/>
        <v>1202.72</v>
      </c>
      <c r="M117" s="39">
        <f t="shared" si="73"/>
        <v>0.0034703289786579337</v>
      </c>
      <c r="N117" s="61"/>
    </row>
    <row r="118" spans="1:14" ht="14.25">
      <c r="A118" s="33"/>
      <c r="B118" s="33"/>
      <c r="C118" s="73"/>
      <c r="D118" s="79"/>
      <c r="E118" s="56" t="s">
        <v>93</v>
      </c>
      <c r="F118" s="37"/>
      <c r="G118" s="38"/>
      <c r="H118" s="38"/>
      <c r="I118" s="37"/>
      <c r="J118" s="37"/>
      <c r="K118" s="37"/>
      <c r="L118" s="37"/>
      <c r="M118" s="39"/>
      <c r="N118" s="61"/>
    </row>
    <row r="119" spans="1:14" s="31" customFormat="1" ht="14.25">
      <c r="A119" s="22"/>
      <c r="B119" s="22">
        <v>44</v>
      </c>
      <c r="C119" s="24">
        <v>22</v>
      </c>
      <c r="D119" s="49" t="s">
        <v>236</v>
      </c>
      <c r="E119" s="26"/>
      <c r="F119" s="50"/>
      <c r="G119" s="51"/>
      <c r="H119" s="51"/>
      <c r="I119" s="50"/>
      <c r="J119" s="50"/>
      <c r="K119" s="50"/>
      <c r="L119" s="50">
        <f>SUM(L120:L136)</f>
        <v>8741.410000000002</v>
      </c>
      <c r="M119" s="29">
        <f>SUBTOTAL(9,M120:M136)</f>
        <v>0.02522246943372543</v>
      </c>
      <c r="N119" s="52"/>
    </row>
    <row r="120" spans="1:14" s="31" customFormat="1" ht="14.25">
      <c r="A120" s="33" t="s">
        <v>23</v>
      </c>
      <c r="B120" s="33" t="s">
        <v>237</v>
      </c>
      <c r="C120" s="46" t="s">
        <v>238</v>
      </c>
      <c r="D120" s="55" t="s">
        <v>239</v>
      </c>
      <c r="E120" s="56" t="s">
        <v>51</v>
      </c>
      <c r="F120" s="37">
        <v>2</v>
      </c>
      <c r="G120" s="45">
        <v>149.54</v>
      </c>
      <c r="H120" s="45">
        <v>46.14</v>
      </c>
      <c r="I120" s="37">
        <f aca="true" t="shared" si="74" ref="I120:I136">G120+H120</f>
        <v>195.68</v>
      </c>
      <c r="J120" s="37">
        <f aca="true" t="shared" si="75" ref="J120:J136">ROUND((I120*F120),2)</f>
        <v>391.36</v>
      </c>
      <c r="K120" s="37">
        <f aca="true" t="shared" si="76" ref="K120:K136">ROUND((J120*K$14),2)</f>
        <v>81.01</v>
      </c>
      <c r="L120" s="37">
        <f aca="true" t="shared" si="77" ref="L120:L136">J120+K120</f>
        <v>472.37</v>
      </c>
      <c r="M120" s="39">
        <f aca="true" t="shared" si="78" ref="M120:M136">L120/L$226</f>
        <v>0.0013629766692568911</v>
      </c>
      <c r="N120" s="52"/>
    </row>
    <row r="121" spans="1:14" ht="14.25">
      <c r="A121" s="33" t="s">
        <v>23</v>
      </c>
      <c r="B121" s="33" t="s">
        <v>240</v>
      </c>
      <c r="C121" s="92" t="s">
        <v>241</v>
      </c>
      <c r="D121" s="47" t="s">
        <v>242</v>
      </c>
      <c r="E121" s="56" t="s">
        <v>27</v>
      </c>
      <c r="F121" s="37">
        <v>1.8</v>
      </c>
      <c r="G121" s="80">
        <v>865.18</v>
      </c>
      <c r="H121" s="80">
        <v>69.16</v>
      </c>
      <c r="I121" s="37">
        <f t="shared" si="74"/>
        <v>934.3399999999999</v>
      </c>
      <c r="J121" s="37">
        <f t="shared" si="75"/>
        <v>1681.81</v>
      </c>
      <c r="K121" s="37">
        <f t="shared" si="76"/>
        <v>348.13</v>
      </c>
      <c r="L121" s="37">
        <f t="shared" si="77"/>
        <v>2029.94</v>
      </c>
      <c r="M121" s="39">
        <f t="shared" si="78"/>
        <v>0.00585719004168625</v>
      </c>
      <c r="N121" s="61"/>
    </row>
    <row r="122" spans="1:14" ht="14.25">
      <c r="A122" s="33" t="s">
        <v>23</v>
      </c>
      <c r="B122" s="33" t="s">
        <v>243</v>
      </c>
      <c r="C122" s="92" t="s">
        <v>244</v>
      </c>
      <c r="D122" s="47" t="s">
        <v>245</v>
      </c>
      <c r="E122" s="56" t="s">
        <v>51</v>
      </c>
      <c r="F122" s="37">
        <v>2</v>
      </c>
      <c r="G122" s="80">
        <v>585.42</v>
      </c>
      <c r="H122" s="80">
        <v>19.18</v>
      </c>
      <c r="I122" s="37">
        <f t="shared" si="74"/>
        <v>604.5999999999999</v>
      </c>
      <c r="J122" s="37">
        <f t="shared" si="75"/>
        <v>1209.2</v>
      </c>
      <c r="K122" s="37">
        <f t="shared" si="76"/>
        <v>250.3</v>
      </c>
      <c r="L122" s="37">
        <f t="shared" si="77"/>
        <v>1459.5</v>
      </c>
      <c r="M122" s="39">
        <f t="shared" si="78"/>
        <v>0.004211242138112989</v>
      </c>
      <c r="N122" s="61"/>
    </row>
    <row r="123" spans="1:14" ht="24.75">
      <c r="A123" s="33" t="s">
        <v>23</v>
      </c>
      <c r="B123" s="33" t="s">
        <v>246</v>
      </c>
      <c r="C123" s="92" t="s">
        <v>247</v>
      </c>
      <c r="D123" s="47" t="s">
        <v>248</v>
      </c>
      <c r="E123" s="56" t="s">
        <v>51</v>
      </c>
      <c r="F123" s="37">
        <v>2</v>
      </c>
      <c r="G123" s="80">
        <v>122.89</v>
      </c>
      <c r="H123" s="80">
        <v>14.62</v>
      </c>
      <c r="I123" s="37">
        <f t="shared" si="74"/>
        <v>137.51</v>
      </c>
      <c r="J123" s="37">
        <f t="shared" si="75"/>
        <v>275.02</v>
      </c>
      <c r="K123" s="37">
        <f t="shared" si="76"/>
        <v>56.93</v>
      </c>
      <c r="L123" s="37">
        <f t="shared" si="77"/>
        <v>331.95</v>
      </c>
      <c r="M123" s="39">
        <f t="shared" si="78"/>
        <v>0.0009578087206211762</v>
      </c>
      <c r="N123" s="61"/>
    </row>
    <row r="124" spans="1:14" ht="14.25">
      <c r="A124" s="33" t="s">
        <v>23</v>
      </c>
      <c r="B124" s="33" t="s">
        <v>249</v>
      </c>
      <c r="C124" s="92" t="s">
        <v>250</v>
      </c>
      <c r="D124" s="82" t="s">
        <v>251</v>
      </c>
      <c r="E124" s="56" t="s">
        <v>51</v>
      </c>
      <c r="F124" s="37">
        <v>4</v>
      </c>
      <c r="G124" s="80">
        <v>37.45</v>
      </c>
      <c r="H124" s="80">
        <v>14.62</v>
      </c>
      <c r="I124" s="37">
        <f t="shared" si="74"/>
        <v>52.07</v>
      </c>
      <c r="J124" s="37">
        <f t="shared" si="75"/>
        <v>208.28</v>
      </c>
      <c r="K124" s="37">
        <f t="shared" si="76"/>
        <v>43.11</v>
      </c>
      <c r="L124" s="37">
        <f t="shared" si="77"/>
        <v>251.39</v>
      </c>
      <c r="M124" s="39">
        <f t="shared" si="78"/>
        <v>0.0007253608503598658</v>
      </c>
      <c r="N124" s="61"/>
    </row>
    <row r="125" spans="1:14" ht="14.25">
      <c r="A125" s="33" t="s">
        <v>23</v>
      </c>
      <c r="B125" s="33" t="s">
        <v>252</v>
      </c>
      <c r="C125" s="92" t="s">
        <v>253</v>
      </c>
      <c r="D125" s="82" t="s">
        <v>254</v>
      </c>
      <c r="E125" s="56" t="s">
        <v>51</v>
      </c>
      <c r="F125" s="37">
        <v>4</v>
      </c>
      <c r="G125" s="80">
        <v>64.64</v>
      </c>
      <c r="H125" s="80">
        <v>7.67</v>
      </c>
      <c r="I125" s="37">
        <f t="shared" si="74"/>
        <v>72.31</v>
      </c>
      <c r="J125" s="37">
        <f t="shared" si="75"/>
        <v>289.24</v>
      </c>
      <c r="K125" s="37">
        <f t="shared" si="76"/>
        <v>59.87</v>
      </c>
      <c r="L125" s="37">
        <f t="shared" si="77"/>
        <v>349.11</v>
      </c>
      <c r="M125" s="39">
        <f t="shared" si="78"/>
        <v>0.0010073221944752488</v>
      </c>
      <c r="N125" s="61"/>
    </row>
    <row r="126" spans="1:14" ht="14.25">
      <c r="A126" s="33" t="s">
        <v>23</v>
      </c>
      <c r="B126" s="33" t="s">
        <v>255</v>
      </c>
      <c r="C126" s="92" t="s">
        <v>256</v>
      </c>
      <c r="D126" s="82" t="s">
        <v>257</v>
      </c>
      <c r="E126" s="56" t="s">
        <v>51</v>
      </c>
      <c r="F126" s="37">
        <v>6</v>
      </c>
      <c r="G126" s="80">
        <v>31.06</v>
      </c>
      <c r="H126" s="80">
        <v>2.65</v>
      </c>
      <c r="I126" s="37">
        <f t="shared" si="74"/>
        <v>33.71</v>
      </c>
      <c r="J126" s="37">
        <f t="shared" si="75"/>
        <v>202.26</v>
      </c>
      <c r="K126" s="37">
        <f t="shared" si="76"/>
        <v>41.87</v>
      </c>
      <c r="L126" s="37">
        <f t="shared" si="77"/>
        <v>244.13</v>
      </c>
      <c r="M126" s="39">
        <f t="shared" si="78"/>
        <v>0.0007044128421908353</v>
      </c>
      <c r="N126" s="61"/>
    </row>
    <row r="127" spans="1:14" ht="14.25">
      <c r="A127" s="33" t="s">
        <v>23</v>
      </c>
      <c r="B127" s="33" t="s">
        <v>258</v>
      </c>
      <c r="C127" s="92" t="s">
        <v>259</v>
      </c>
      <c r="D127" s="82" t="s">
        <v>260</v>
      </c>
      <c r="E127" s="56" t="s">
        <v>51</v>
      </c>
      <c r="F127" s="37">
        <v>4</v>
      </c>
      <c r="G127" s="80">
        <v>30.16</v>
      </c>
      <c r="H127" s="80">
        <v>4.68</v>
      </c>
      <c r="I127" s="37">
        <f t="shared" si="74"/>
        <v>34.84</v>
      </c>
      <c r="J127" s="37">
        <f t="shared" si="75"/>
        <v>139.36</v>
      </c>
      <c r="K127" s="37">
        <f t="shared" si="76"/>
        <v>28.85</v>
      </c>
      <c r="L127" s="37">
        <f t="shared" si="77"/>
        <v>168.21</v>
      </c>
      <c r="M127" s="39">
        <f t="shared" si="78"/>
        <v>0.0004853532305940294</v>
      </c>
      <c r="N127" s="61"/>
    </row>
    <row r="128" spans="1:14" ht="14.25">
      <c r="A128" s="33" t="s">
        <v>23</v>
      </c>
      <c r="B128" s="33" t="s">
        <v>261</v>
      </c>
      <c r="C128" s="92" t="s">
        <v>262</v>
      </c>
      <c r="D128" s="47" t="s">
        <v>263</v>
      </c>
      <c r="E128" s="56" t="s">
        <v>51</v>
      </c>
      <c r="F128" s="37">
        <v>6</v>
      </c>
      <c r="G128" s="80">
        <v>27.7</v>
      </c>
      <c r="H128" s="80">
        <v>4.68</v>
      </c>
      <c r="I128" s="37">
        <f t="shared" si="74"/>
        <v>32.379999999999995</v>
      </c>
      <c r="J128" s="37">
        <f t="shared" si="75"/>
        <v>194.28</v>
      </c>
      <c r="K128" s="37">
        <f t="shared" si="76"/>
        <v>40.22</v>
      </c>
      <c r="L128" s="37">
        <f t="shared" si="77"/>
        <v>234.5</v>
      </c>
      <c r="M128" s="39">
        <f t="shared" si="78"/>
        <v>0.0006766264346608399</v>
      </c>
      <c r="N128" s="61"/>
    </row>
    <row r="129" spans="1:14" ht="14.25">
      <c r="A129" s="33" t="s">
        <v>23</v>
      </c>
      <c r="B129" s="33" t="s">
        <v>264</v>
      </c>
      <c r="C129" s="92" t="s">
        <v>265</v>
      </c>
      <c r="D129" s="47" t="s">
        <v>266</v>
      </c>
      <c r="E129" s="56" t="s">
        <v>51</v>
      </c>
      <c r="F129" s="37">
        <v>6</v>
      </c>
      <c r="G129" s="80">
        <v>8.48</v>
      </c>
      <c r="H129" s="80">
        <v>15.33</v>
      </c>
      <c r="I129" s="37">
        <f t="shared" si="74"/>
        <v>23.810000000000002</v>
      </c>
      <c r="J129" s="37">
        <f t="shared" si="75"/>
        <v>142.86</v>
      </c>
      <c r="K129" s="37">
        <f t="shared" si="76"/>
        <v>29.57</v>
      </c>
      <c r="L129" s="37">
        <f t="shared" si="77"/>
        <v>172.43</v>
      </c>
      <c r="M129" s="39">
        <f t="shared" si="78"/>
        <v>0.0004975296210173503</v>
      </c>
      <c r="N129" s="61"/>
    </row>
    <row r="130" spans="1:14" ht="14.25">
      <c r="A130" s="33" t="s">
        <v>23</v>
      </c>
      <c r="B130" s="33" t="s">
        <v>267</v>
      </c>
      <c r="C130" s="92" t="s">
        <v>268</v>
      </c>
      <c r="D130" s="47" t="s">
        <v>269</v>
      </c>
      <c r="E130" s="56" t="s">
        <v>51</v>
      </c>
      <c r="F130" s="37">
        <v>4</v>
      </c>
      <c r="G130" s="80">
        <v>71.56</v>
      </c>
      <c r="H130" s="80">
        <v>19.18</v>
      </c>
      <c r="I130" s="37">
        <f t="shared" si="74"/>
        <v>90.74000000000001</v>
      </c>
      <c r="J130" s="37">
        <f t="shared" si="75"/>
        <v>362.96</v>
      </c>
      <c r="K130" s="37">
        <f t="shared" si="76"/>
        <v>75.13</v>
      </c>
      <c r="L130" s="37">
        <f t="shared" si="77"/>
        <v>438.09</v>
      </c>
      <c r="M130" s="39">
        <f t="shared" si="78"/>
        <v>0.001264065137571716</v>
      </c>
      <c r="N130" s="61"/>
    </row>
    <row r="131" spans="1:14" ht="24.75">
      <c r="A131" s="33" t="s">
        <v>23</v>
      </c>
      <c r="B131" s="33" t="s">
        <v>270</v>
      </c>
      <c r="C131" s="92" t="s">
        <v>271</v>
      </c>
      <c r="D131" s="47" t="s">
        <v>272</v>
      </c>
      <c r="E131" s="56" t="s">
        <v>51</v>
      </c>
      <c r="F131" s="37">
        <v>4</v>
      </c>
      <c r="G131" s="80">
        <v>42.99</v>
      </c>
      <c r="H131" s="80">
        <v>4.74</v>
      </c>
      <c r="I131" s="37">
        <f t="shared" si="74"/>
        <v>47.730000000000004</v>
      </c>
      <c r="J131" s="37">
        <f t="shared" si="75"/>
        <v>190.92</v>
      </c>
      <c r="K131" s="37">
        <f t="shared" si="76"/>
        <v>39.52</v>
      </c>
      <c r="L131" s="37">
        <f t="shared" si="77"/>
        <v>230.44</v>
      </c>
      <c r="M131" s="39">
        <f t="shared" si="78"/>
        <v>0.0006649117083293985</v>
      </c>
      <c r="N131" s="61"/>
    </row>
    <row r="132" spans="1:14" ht="14.25">
      <c r="A132" s="33" t="s">
        <v>23</v>
      </c>
      <c r="B132" s="33" t="s">
        <v>273</v>
      </c>
      <c r="C132" s="92" t="s">
        <v>274</v>
      </c>
      <c r="D132" s="47" t="s">
        <v>275</v>
      </c>
      <c r="E132" s="56" t="s">
        <v>51</v>
      </c>
      <c r="F132" s="37">
        <v>4</v>
      </c>
      <c r="G132" s="80">
        <v>23.12</v>
      </c>
      <c r="H132" s="80">
        <v>4.74</v>
      </c>
      <c r="I132" s="37">
        <f t="shared" si="74"/>
        <v>27.86</v>
      </c>
      <c r="J132" s="37">
        <f t="shared" si="75"/>
        <v>111.44</v>
      </c>
      <c r="K132" s="37">
        <f t="shared" si="76"/>
        <v>23.07</v>
      </c>
      <c r="L132" s="37">
        <f t="shared" si="77"/>
        <v>134.51</v>
      </c>
      <c r="M132" s="39">
        <f t="shared" si="78"/>
        <v>0.0003881152312419172</v>
      </c>
      <c r="N132" s="61"/>
    </row>
    <row r="133" spans="1:14" ht="14.25">
      <c r="A133" s="33" t="s">
        <v>23</v>
      </c>
      <c r="B133" s="33" t="s">
        <v>276</v>
      </c>
      <c r="C133" s="92" t="s">
        <v>277</v>
      </c>
      <c r="D133" s="47" t="s">
        <v>278</v>
      </c>
      <c r="E133" s="56" t="s">
        <v>51</v>
      </c>
      <c r="F133" s="37">
        <v>4</v>
      </c>
      <c r="G133" s="80">
        <v>296.3</v>
      </c>
      <c r="H133" s="80">
        <v>19.18</v>
      </c>
      <c r="I133" s="37">
        <f t="shared" si="74"/>
        <v>315.48</v>
      </c>
      <c r="J133" s="37">
        <f t="shared" si="75"/>
        <v>1261.92</v>
      </c>
      <c r="K133" s="37">
        <f t="shared" si="76"/>
        <v>261.22</v>
      </c>
      <c r="L133" s="37">
        <f t="shared" si="77"/>
        <v>1523.14</v>
      </c>
      <c r="M133" s="39">
        <f t="shared" si="78"/>
        <v>0.0043948690306580464</v>
      </c>
      <c r="N133" s="61"/>
    </row>
    <row r="134" spans="1:14" ht="14.25">
      <c r="A134" s="33" t="s">
        <v>23</v>
      </c>
      <c r="B134" s="93" t="s">
        <v>279</v>
      </c>
      <c r="C134" s="92" t="s">
        <v>280</v>
      </c>
      <c r="D134" s="94" t="s">
        <v>281</v>
      </c>
      <c r="E134" s="56" t="s">
        <v>51</v>
      </c>
      <c r="F134" s="37">
        <v>4</v>
      </c>
      <c r="G134" s="80">
        <v>36.07</v>
      </c>
      <c r="H134" s="80">
        <v>4.74</v>
      </c>
      <c r="I134" s="37">
        <f t="shared" si="74"/>
        <v>40.81</v>
      </c>
      <c r="J134" s="37">
        <f t="shared" si="75"/>
        <v>163.24</v>
      </c>
      <c r="K134" s="37">
        <f t="shared" si="76"/>
        <v>33.79</v>
      </c>
      <c r="L134" s="37">
        <f t="shared" si="77"/>
        <v>197.03</v>
      </c>
      <c r="M134" s="39">
        <f t="shared" si="78"/>
        <v>0.0005685104751438179</v>
      </c>
      <c r="N134" s="61"/>
    </row>
    <row r="135" spans="1:14" ht="14.25">
      <c r="A135" s="33" t="s">
        <v>23</v>
      </c>
      <c r="B135" s="33" t="s">
        <v>282</v>
      </c>
      <c r="C135" s="92" t="s">
        <v>283</v>
      </c>
      <c r="D135" s="94" t="s">
        <v>284</v>
      </c>
      <c r="E135" s="56" t="s">
        <v>51</v>
      </c>
      <c r="F135" s="37">
        <v>4</v>
      </c>
      <c r="G135" s="80">
        <v>35.86</v>
      </c>
      <c r="H135" s="80">
        <v>4.74</v>
      </c>
      <c r="I135" s="37">
        <f t="shared" si="74"/>
        <v>40.6</v>
      </c>
      <c r="J135" s="37">
        <f t="shared" si="75"/>
        <v>162.4</v>
      </c>
      <c r="K135" s="37">
        <f t="shared" si="76"/>
        <v>33.62</v>
      </c>
      <c r="L135" s="37">
        <f t="shared" si="77"/>
        <v>196.02</v>
      </c>
      <c r="M135" s="39">
        <f t="shared" si="78"/>
        <v>0.0005655962205638288</v>
      </c>
      <c r="N135" s="61"/>
    </row>
    <row r="136" spans="1:14" ht="24.75">
      <c r="A136" s="33" t="s">
        <v>23</v>
      </c>
      <c r="B136" s="33" t="s">
        <v>285</v>
      </c>
      <c r="C136" s="92" t="s">
        <v>286</v>
      </c>
      <c r="D136" s="82" t="s">
        <v>287</v>
      </c>
      <c r="E136" s="56" t="s">
        <v>51</v>
      </c>
      <c r="F136" s="37">
        <v>4</v>
      </c>
      <c r="G136" s="80">
        <v>25.59</v>
      </c>
      <c r="H136" s="80">
        <v>38.34</v>
      </c>
      <c r="I136" s="37">
        <f t="shared" si="74"/>
        <v>63.93000000000001</v>
      </c>
      <c r="J136" s="37">
        <f t="shared" si="75"/>
        <v>255.72</v>
      </c>
      <c r="K136" s="37">
        <f t="shared" si="76"/>
        <v>52.93</v>
      </c>
      <c r="L136" s="37">
        <f t="shared" si="77"/>
        <v>308.65</v>
      </c>
      <c r="M136" s="39">
        <f t="shared" si="78"/>
        <v>0.0008905788872412292</v>
      </c>
      <c r="N136" s="61"/>
    </row>
    <row r="137" spans="1:14" ht="14.25">
      <c r="A137" s="33"/>
      <c r="B137" s="83"/>
      <c r="C137" s="46"/>
      <c r="D137" s="79"/>
      <c r="E137" s="56"/>
      <c r="F137" s="37"/>
      <c r="G137" s="38"/>
      <c r="H137" s="38"/>
      <c r="I137" s="37"/>
      <c r="J137" s="37"/>
      <c r="K137" s="37"/>
      <c r="L137" s="37"/>
      <c r="M137" s="39"/>
      <c r="N137" s="61"/>
    </row>
    <row r="138" spans="1:14" s="31" customFormat="1" ht="14.25">
      <c r="A138" s="22"/>
      <c r="B138" s="95" t="s">
        <v>288</v>
      </c>
      <c r="C138" s="24">
        <v>23</v>
      </c>
      <c r="D138" s="49" t="s">
        <v>289</v>
      </c>
      <c r="E138" s="26" t="s">
        <v>93</v>
      </c>
      <c r="F138" s="50"/>
      <c r="G138" s="51"/>
      <c r="H138" s="51"/>
      <c r="I138" s="50"/>
      <c r="J138" s="50"/>
      <c r="K138" s="50"/>
      <c r="L138" s="50">
        <f>SUM(L139:L145)</f>
        <v>7553.08</v>
      </c>
      <c r="M138" s="29">
        <f>SUBTOTAL(9,M139:M145)</f>
        <v>0.021793661369330905</v>
      </c>
      <c r="N138" s="52"/>
    </row>
    <row r="139" spans="1:14" ht="14.25">
      <c r="A139" s="33" t="s">
        <v>43</v>
      </c>
      <c r="B139" s="33" t="s">
        <v>290</v>
      </c>
      <c r="C139" s="46" t="s">
        <v>291</v>
      </c>
      <c r="D139" s="47" t="s">
        <v>292</v>
      </c>
      <c r="E139" s="56" t="s">
        <v>293</v>
      </c>
      <c r="F139" s="37">
        <v>7</v>
      </c>
      <c r="G139" s="38">
        <v>54.43</v>
      </c>
      <c r="H139" s="38">
        <v>86.64</v>
      </c>
      <c r="I139" s="37">
        <f aca="true" t="shared" si="79" ref="I139:I145">G139+H139</f>
        <v>141.07</v>
      </c>
      <c r="J139" s="37">
        <f aca="true" t="shared" si="80" ref="J139:J145">ROUND((I139*F139),2)</f>
        <v>987.49</v>
      </c>
      <c r="K139" s="37">
        <f aca="true" t="shared" si="81" ref="K139:K145">ROUND((J139*K$14),2)</f>
        <v>204.41</v>
      </c>
      <c r="L139" s="37">
        <f aca="true" t="shared" si="82" ref="L139:L145">J139+K139</f>
        <v>1191.9</v>
      </c>
      <c r="M139" s="39">
        <f aca="true" t="shared" si="83" ref="M139:M145">L139/L$226</f>
        <v>0.0034391089444445852</v>
      </c>
      <c r="N139" s="61"/>
    </row>
    <row r="140" spans="1:14" ht="24.75">
      <c r="A140" s="33" t="s">
        <v>23</v>
      </c>
      <c r="B140" s="84" t="s">
        <v>294</v>
      </c>
      <c r="C140" s="46" t="s">
        <v>295</v>
      </c>
      <c r="D140" s="82" t="s">
        <v>296</v>
      </c>
      <c r="E140" s="56" t="s">
        <v>64</v>
      </c>
      <c r="F140" s="37">
        <v>12</v>
      </c>
      <c r="G140" s="80">
        <v>14.08</v>
      </c>
      <c r="H140" s="80">
        <v>23.01</v>
      </c>
      <c r="I140" s="37">
        <f t="shared" si="79"/>
        <v>37.09</v>
      </c>
      <c r="J140" s="37">
        <f t="shared" si="80"/>
        <v>445.08</v>
      </c>
      <c r="K140" s="37">
        <f t="shared" si="81"/>
        <v>92.13</v>
      </c>
      <c r="L140" s="37">
        <f t="shared" si="82"/>
        <v>537.21</v>
      </c>
      <c r="M140" s="39">
        <f t="shared" si="83"/>
        <v>0.0015500660424910442</v>
      </c>
      <c r="N140" s="61"/>
    </row>
    <row r="141" spans="1:14" ht="24.75">
      <c r="A141" s="33" t="s">
        <v>23</v>
      </c>
      <c r="B141" s="84" t="s">
        <v>297</v>
      </c>
      <c r="C141" s="46" t="s">
        <v>298</v>
      </c>
      <c r="D141" s="82" t="s">
        <v>299</v>
      </c>
      <c r="E141" s="56" t="s">
        <v>51</v>
      </c>
      <c r="F141" s="37">
        <v>4</v>
      </c>
      <c r="G141" s="80">
        <v>654.59</v>
      </c>
      <c r="H141" s="80">
        <v>57.52</v>
      </c>
      <c r="I141" s="37">
        <f t="shared" si="79"/>
        <v>712.11</v>
      </c>
      <c r="J141" s="37">
        <f t="shared" si="80"/>
        <v>2848.44</v>
      </c>
      <c r="K141" s="37">
        <f t="shared" si="81"/>
        <v>589.63</v>
      </c>
      <c r="L141" s="37">
        <f t="shared" si="82"/>
        <v>3438.07</v>
      </c>
      <c r="M141" s="39">
        <f t="shared" si="83"/>
        <v>0.009920209152300189</v>
      </c>
      <c r="N141" s="61"/>
    </row>
    <row r="142" spans="1:14" ht="24.75">
      <c r="A142" s="33" t="s">
        <v>23</v>
      </c>
      <c r="B142" s="33" t="s">
        <v>300</v>
      </c>
      <c r="C142" s="46" t="s">
        <v>301</v>
      </c>
      <c r="D142" s="55" t="s">
        <v>302</v>
      </c>
      <c r="E142" s="56" t="s">
        <v>51</v>
      </c>
      <c r="F142" s="37">
        <v>6</v>
      </c>
      <c r="G142" s="80">
        <v>33.23</v>
      </c>
      <c r="H142" s="80">
        <v>23.01</v>
      </c>
      <c r="I142" s="37">
        <f t="shared" si="79"/>
        <v>56.239999999999995</v>
      </c>
      <c r="J142" s="37">
        <f t="shared" si="80"/>
        <v>337.44</v>
      </c>
      <c r="K142" s="37">
        <f t="shared" si="81"/>
        <v>69.85</v>
      </c>
      <c r="L142" s="37">
        <f t="shared" si="82"/>
        <v>407.28999999999996</v>
      </c>
      <c r="M142" s="39">
        <f t="shared" si="83"/>
        <v>0.001175194799884919</v>
      </c>
      <c r="N142" s="61"/>
    </row>
    <row r="143" spans="1:14" ht="24.75">
      <c r="A143" s="33" t="s">
        <v>43</v>
      </c>
      <c r="B143" s="33" t="s">
        <v>303</v>
      </c>
      <c r="C143" s="46" t="s">
        <v>304</v>
      </c>
      <c r="D143" s="47" t="s">
        <v>305</v>
      </c>
      <c r="E143" s="56" t="s">
        <v>293</v>
      </c>
      <c r="F143" s="37">
        <v>2</v>
      </c>
      <c r="G143" s="38">
        <v>70.32</v>
      </c>
      <c r="H143" s="96">
        <v>86.64</v>
      </c>
      <c r="I143" s="37">
        <f t="shared" si="79"/>
        <v>156.95999999999998</v>
      </c>
      <c r="J143" s="37">
        <f t="shared" si="80"/>
        <v>313.92</v>
      </c>
      <c r="K143" s="37">
        <f t="shared" si="81"/>
        <v>64.98</v>
      </c>
      <c r="L143" s="37">
        <f t="shared" si="82"/>
        <v>378.90000000000003</v>
      </c>
      <c r="M143" s="39">
        <f t="shared" si="83"/>
        <v>0.0010932782775820566</v>
      </c>
      <c r="N143" s="61"/>
    </row>
    <row r="144" spans="1:14" ht="24.75">
      <c r="A144" s="33" t="s">
        <v>43</v>
      </c>
      <c r="B144" s="33" t="s">
        <v>306</v>
      </c>
      <c r="C144" s="46" t="s">
        <v>307</v>
      </c>
      <c r="D144" s="47" t="s">
        <v>308</v>
      </c>
      <c r="E144" s="56" t="s">
        <v>293</v>
      </c>
      <c r="F144" s="37">
        <v>4</v>
      </c>
      <c r="G144" s="38">
        <v>122.32</v>
      </c>
      <c r="H144" s="96">
        <v>101.08</v>
      </c>
      <c r="I144" s="37">
        <f t="shared" si="79"/>
        <v>223.39999999999998</v>
      </c>
      <c r="J144" s="37">
        <f t="shared" si="80"/>
        <v>893.6</v>
      </c>
      <c r="K144" s="37">
        <f t="shared" si="81"/>
        <v>184.98</v>
      </c>
      <c r="L144" s="37">
        <f t="shared" si="82"/>
        <v>1078.58</v>
      </c>
      <c r="M144" s="39">
        <f t="shared" si="83"/>
        <v>0.003112135351370954</v>
      </c>
      <c r="N144" s="61"/>
    </row>
    <row r="145" spans="1:14" ht="47.25">
      <c r="A145" s="33" t="s">
        <v>43</v>
      </c>
      <c r="B145" s="33" t="s">
        <v>309</v>
      </c>
      <c r="C145" s="46" t="s">
        <v>310</v>
      </c>
      <c r="D145" s="47" t="s">
        <v>311</v>
      </c>
      <c r="E145" s="56" t="s">
        <v>51</v>
      </c>
      <c r="F145" s="37">
        <v>2</v>
      </c>
      <c r="G145" s="38">
        <v>79.78</v>
      </c>
      <c r="H145" s="38">
        <v>136.1</v>
      </c>
      <c r="I145" s="37">
        <f t="shared" si="79"/>
        <v>215.88</v>
      </c>
      <c r="J145" s="37">
        <f t="shared" si="80"/>
        <v>431.76</v>
      </c>
      <c r="K145" s="37">
        <f t="shared" si="81"/>
        <v>89.37</v>
      </c>
      <c r="L145" s="37">
        <f t="shared" si="82"/>
        <v>521.13</v>
      </c>
      <c r="M145" s="39">
        <f t="shared" si="83"/>
        <v>0.001503668801257158</v>
      </c>
      <c r="N145" s="61"/>
    </row>
    <row r="146" spans="1:14" ht="14.25">
      <c r="A146" s="33"/>
      <c r="B146" s="83"/>
      <c r="C146" s="46"/>
      <c r="D146" s="79"/>
      <c r="E146" s="56"/>
      <c r="F146" s="37"/>
      <c r="G146" s="38"/>
      <c r="H146" s="38"/>
      <c r="I146" s="37"/>
      <c r="J146" s="37"/>
      <c r="K146" s="37"/>
      <c r="L146" s="37"/>
      <c r="M146" s="39"/>
      <c r="N146" s="61"/>
    </row>
    <row r="147" spans="1:14" s="31" customFormat="1" ht="14.25">
      <c r="A147" s="22"/>
      <c r="B147" s="22">
        <v>16</v>
      </c>
      <c r="C147" s="24">
        <v>24</v>
      </c>
      <c r="D147" s="49" t="s">
        <v>312</v>
      </c>
      <c r="E147" s="26" t="s">
        <v>93</v>
      </c>
      <c r="F147" s="50"/>
      <c r="G147" s="51"/>
      <c r="H147" s="51"/>
      <c r="I147" s="50"/>
      <c r="J147" s="50"/>
      <c r="K147" s="50"/>
      <c r="L147" s="50"/>
      <c r="M147" s="29"/>
      <c r="N147" s="52"/>
    </row>
    <row r="148" spans="1:14" s="31" customFormat="1" ht="14.25">
      <c r="A148" s="22"/>
      <c r="B148" s="22"/>
      <c r="C148" s="24" t="s">
        <v>313</v>
      </c>
      <c r="D148" s="97" t="s">
        <v>314</v>
      </c>
      <c r="E148" s="26"/>
      <c r="F148" s="50"/>
      <c r="G148" s="51"/>
      <c r="H148" s="51"/>
      <c r="I148" s="50"/>
      <c r="J148" s="50"/>
      <c r="K148" s="50"/>
      <c r="L148" s="50">
        <f>SUM(L150:L165)</f>
        <v>3918.2100000000005</v>
      </c>
      <c r="M148" s="29">
        <f>M150+M151+M152+M153+M154+M155+M156++M157+M158+M159+M160+M161+M162+M163+M164+M165</f>
        <v>0.011305605384018976</v>
      </c>
      <c r="N148" s="52"/>
    </row>
    <row r="149" spans="1:14" s="31" customFormat="1" ht="14.25">
      <c r="A149" s="71"/>
      <c r="B149" s="71"/>
      <c r="C149" s="73"/>
      <c r="D149" s="98"/>
      <c r="E149" s="75"/>
      <c r="F149" s="76"/>
      <c r="G149" s="77"/>
      <c r="H149" s="77"/>
      <c r="I149" s="76"/>
      <c r="J149" s="76"/>
      <c r="K149" s="76"/>
      <c r="L149" s="76"/>
      <c r="M149" s="78"/>
      <c r="N149" s="52"/>
    </row>
    <row r="150" spans="1:14" s="31" customFormat="1" ht="15.75">
      <c r="A150" s="99" t="s">
        <v>23</v>
      </c>
      <c r="B150" s="100" t="s">
        <v>315</v>
      </c>
      <c r="C150" s="46" t="s">
        <v>316</v>
      </c>
      <c r="D150" s="101" t="s">
        <v>317</v>
      </c>
      <c r="E150" s="56" t="s">
        <v>318</v>
      </c>
      <c r="F150" s="37">
        <v>1</v>
      </c>
      <c r="G150" s="102">
        <v>225.46</v>
      </c>
      <c r="H150" s="38">
        <v>590.04</v>
      </c>
      <c r="I150" s="37">
        <f aca="true" t="shared" si="84" ref="I150:I165">G150+H150</f>
        <v>815.5</v>
      </c>
      <c r="J150" s="37">
        <f aca="true" t="shared" si="85" ref="J150:J165">ROUND((I150*F150),2)</f>
        <v>815.5</v>
      </c>
      <c r="K150" s="37">
        <f aca="true" t="shared" si="86" ref="K150:K165">ROUND((J150*K$14),2)</f>
        <v>168.81</v>
      </c>
      <c r="L150" s="37">
        <f aca="true" t="shared" si="87" ref="L150:L165">J150+K150</f>
        <v>984.31</v>
      </c>
      <c r="M150" s="103">
        <f aca="true" t="shared" si="88" ref="M150:M165">L150/L$226</f>
        <v>0.002840128639236722</v>
      </c>
      <c r="N150" s="52"/>
    </row>
    <row r="151" spans="1:14" s="31" customFormat="1" ht="24.75">
      <c r="A151" s="99" t="s">
        <v>23</v>
      </c>
      <c r="B151" s="100" t="s">
        <v>319</v>
      </c>
      <c r="C151" s="46" t="s">
        <v>320</v>
      </c>
      <c r="D151" s="101" t="s">
        <v>321</v>
      </c>
      <c r="E151" s="56" t="s">
        <v>322</v>
      </c>
      <c r="F151" s="37">
        <v>2</v>
      </c>
      <c r="G151" s="45">
        <v>7.47</v>
      </c>
      <c r="H151" s="45">
        <v>26.84</v>
      </c>
      <c r="I151" s="37">
        <f t="shared" si="84"/>
        <v>34.31</v>
      </c>
      <c r="J151" s="37">
        <f t="shared" si="85"/>
        <v>68.62</v>
      </c>
      <c r="K151" s="37">
        <f t="shared" si="86"/>
        <v>14.2</v>
      </c>
      <c r="L151" s="37">
        <f t="shared" si="87"/>
        <v>82.82000000000001</v>
      </c>
      <c r="M151" s="103">
        <f t="shared" si="88"/>
        <v>0.00023896887555910777</v>
      </c>
      <c r="N151" s="52"/>
    </row>
    <row r="152" spans="1:14" s="31" customFormat="1" ht="15.75">
      <c r="A152" s="99" t="s">
        <v>23</v>
      </c>
      <c r="B152" s="100" t="s">
        <v>323</v>
      </c>
      <c r="C152" s="46" t="s">
        <v>324</v>
      </c>
      <c r="D152" s="101" t="s">
        <v>325</v>
      </c>
      <c r="E152" s="56" t="s">
        <v>318</v>
      </c>
      <c r="F152" s="37">
        <v>1</v>
      </c>
      <c r="G152" s="45">
        <v>12.27</v>
      </c>
      <c r="H152" s="45">
        <v>11.5</v>
      </c>
      <c r="I152" s="37">
        <f t="shared" si="84"/>
        <v>23.77</v>
      </c>
      <c r="J152" s="37">
        <f t="shared" si="85"/>
        <v>23.77</v>
      </c>
      <c r="K152" s="37">
        <f t="shared" si="86"/>
        <v>4.92</v>
      </c>
      <c r="L152" s="37">
        <f t="shared" si="87"/>
        <v>28.689999999999998</v>
      </c>
      <c r="M152" s="103">
        <f t="shared" si="88"/>
        <v>8.278214247513645E-05</v>
      </c>
      <c r="N152" s="52"/>
    </row>
    <row r="153" spans="1:14" s="31" customFormat="1" ht="15.75">
      <c r="A153" s="99" t="s">
        <v>23</v>
      </c>
      <c r="B153" s="100" t="s">
        <v>326</v>
      </c>
      <c r="C153" s="46" t="s">
        <v>327</v>
      </c>
      <c r="D153" s="101" t="s">
        <v>328</v>
      </c>
      <c r="E153" s="56" t="s">
        <v>318</v>
      </c>
      <c r="F153" s="37">
        <v>1</v>
      </c>
      <c r="G153" s="45">
        <v>17.27</v>
      </c>
      <c r="H153" s="45">
        <v>7.67</v>
      </c>
      <c r="I153" s="37">
        <f t="shared" si="84"/>
        <v>24.939999999999998</v>
      </c>
      <c r="J153" s="37">
        <f t="shared" si="85"/>
        <v>24.94</v>
      </c>
      <c r="K153" s="37">
        <f t="shared" si="86"/>
        <v>5.16</v>
      </c>
      <c r="L153" s="37">
        <f t="shared" si="87"/>
        <v>30.1</v>
      </c>
      <c r="M153" s="103">
        <f t="shared" si="88"/>
        <v>8.685055728482424E-05</v>
      </c>
      <c r="N153" s="52"/>
    </row>
    <row r="154" spans="1:14" s="31" customFormat="1" ht="24.75">
      <c r="A154" s="99" t="s">
        <v>23</v>
      </c>
      <c r="B154" s="100" t="s">
        <v>329</v>
      </c>
      <c r="C154" s="46" t="s">
        <v>330</v>
      </c>
      <c r="D154" s="101" t="s">
        <v>331</v>
      </c>
      <c r="E154" s="56" t="s">
        <v>318</v>
      </c>
      <c r="F154" s="37">
        <v>1</v>
      </c>
      <c r="G154" s="70">
        <v>109.45</v>
      </c>
      <c r="H154" s="70">
        <v>34.51</v>
      </c>
      <c r="I154" s="37">
        <f t="shared" si="84"/>
        <v>143.96</v>
      </c>
      <c r="J154" s="37">
        <f t="shared" si="85"/>
        <v>143.96</v>
      </c>
      <c r="K154" s="37">
        <f t="shared" si="86"/>
        <v>29.8</v>
      </c>
      <c r="L154" s="37">
        <f t="shared" si="87"/>
        <v>173.76000000000002</v>
      </c>
      <c r="M154" s="103">
        <f t="shared" si="88"/>
        <v>0.0005013672037810984</v>
      </c>
      <c r="N154" s="52"/>
    </row>
    <row r="155" spans="1:14" s="31" customFormat="1" ht="24.75">
      <c r="A155" s="99" t="s">
        <v>23</v>
      </c>
      <c r="B155" s="100" t="s">
        <v>332</v>
      </c>
      <c r="C155" s="46" t="s">
        <v>333</v>
      </c>
      <c r="D155" s="101" t="s">
        <v>334</v>
      </c>
      <c r="E155" s="56" t="s">
        <v>318</v>
      </c>
      <c r="F155" s="37">
        <v>3</v>
      </c>
      <c r="G155" s="45">
        <v>120.66</v>
      </c>
      <c r="H155" s="45">
        <v>21.86</v>
      </c>
      <c r="I155" s="37">
        <f t="shared" si="84"/>
        <v>142.51999999999998</v>
      </c>
      <c r="J155" s="37">
        <f t="shared" si="85"/>
        <v>427.56</v>
      </c>
      <c r="K155" s="37">
        <f t="shared" si="86"/>
        <v>88.5</v>
      </c>
      <c r="L155" s="37">
        <f t="shared" si="87"/>
        <v>516.06</v>
      </c>
      <c r="M155" s="103">
        <f t="shared" si="88"/>
        <v>0.0014890398203457273</v>
      </c>
      <c r="N155" s="52"/>
    </row>
    <row r="156" spans="1:14" s="31" customFormat="1" ht="24.75">
      <c r="A156" s="99" t="s">
        <v>23</v>
      </c>
      <c r="B156" s="100" t="s">
        <v>335</v>
      </c>
      <c r="C156" s="46" t="s">
        <v>336</v>
      </c>
      <c r="D156" s="101" t="s">
        <v>337</v>
      </c>
      <c r="E156" s="56" t="s">
        <v>318</v>
      </c>
      <c r="F156" s="37">
        <v>10</v>
      </c>
      <c r="G156" s="45">
        <v>1.62</v>
      </c>
      <c r="H156" s="45">
        <v>7.67</v>
      </c>
      <c r="I156" s="37">
        <f t="shared" si="84"/>
        <v>9.29</v>
      </c>
      <c r="J156" s="37">
        <f t="shared" si="85"/>
        <v>92.9</v>
      </c>
      <c r="K156" s="37">
        <f t="shared" si="86"/>
        <v>19.23</v>
      </c>
      <c r="L156" s="37">
        <f t="shared" si="87"/>
        <v>112.13000000000001</v>
      </c>
      <c r="M156" s="103">
        <f t="shared" si="88"/>
        <v>0.0003235399663902772</v>
      </c>
      <c r="N156" s="52"/>
    </row>
    <row r="157" spans="1:14" s="31" customFormat="1" ht="15.75">
      <c r="A157" s="99" t="s">
        <v>23</v>
      </c>
      <c r="B157" s="100" t="s">
        <v>338</v>
      </c>
      <c r="C157" s="46" t="s">
        <v>339</v>
      </c>
      <c r="D157" s="101" t="s">
        <v>340</v>
      </c>
      <c r="E157" s="56" t="s">
        <v>322</v>
      </c>
      <c r="F157" s="37">
        <v>12</v>
      </c>
      <c r="G157" s="45">
        <v>10.33</v>
      </c>
      <c r="H157" s="45">
        <v>3.83</v>
      </c>
      <c r="I157" s="37">
        <f t="shared" si="84"/>
        <v>14.16</v>
      </c>
      <c r="J157" s="37">
        <f t="shared" si="85"/>
        <v>169.92</v>
      </c>
      <c r="K157" s="37">
        <f t="shared" si="86"/>
        <v>35.17</v>
      </c>
      <c r="L157" s="37">
        <f t="shared" si="87"/>
        <v>205.08999999999997</v>
      </c>
      <c r="M157" s="103">
        <f t="shared" si="88"/>
        <v>0.0005917668037722459</v>
      </c>
      <c r="N157" s="52"/>
    </row>
    <row r="158" spans="1:14" s="31" customFormat="1" ht="15.75">
      <c r="A158" s="99" t="s">
        <v>23</v>
      </c>
      <c r="B158" s="100" t="s">
        <v>341</v>
      </c>
      <c r="C158" s="46" t="s">
        <v>342</v>
      </c>
      <c r="D158" s="101" t="s">
        <v>343</v>
      </c>
      <c r="E158" s="56" t="s">
        <v>318</v>
      </c>
      <c r="F158" s="37">
        <v>3</v>
      </c>
      <c r="G158" s="45">
        <v>3.1</v>
      </c>
      <c r="H158" s="45">
        <v>3.83</v>
      </c>
      <c r="I158" s="37">
        <f t="shared" si="84"/>
        <v>6.93</v>
      </c>
      <c r="J158" s="37">
        <f t="shared" si="85"/>
        <v>20.79</v>
      </c>
      <c r="K158" s="37">
        <f t="shared" si="86"/>
        <v>4.3</v>
      </c>
      <c r="L158" s="37">
        <f t="shared" si="87"/>
        <v>25.09</v>
      </c>
      <c r="M158" s="103">
        <f t="shared" si="88"/>
        <v>7.239470040784851E-05</v>
      </c>
      <c r="N158" s="52"/>
    </row>
    <row r="159" spans="1:14" s="31" customFormat="1" ht="15.75">
      <c r="A159" s="99" t="s">
        <v>23</v>
      </c>
      <c r="B159" s="100" t="s">
        <v>344</v>
      </c>
      <c r="C159" s="46" t="s">
        <v>345</v>
      </c>
      <c r="D159" s="101" t="s">
        <v>346</v>
      </c>
      <c r="E159" s="56" t="s">
        <v>318</v>
      </c>
      <c r="F159" s="37">
        <v>4</v>
      </c>
      <c r="G159" s="45">
        <v>7.57</v>
      </c>
      <c r="H159" s="45">
        <v>3.83</v>
      </c>
      <c r="I159" s="37">
        <f t="shared" si="84"/>
        <v>11.4</v>
      </c>
      <c r="J159" s="37">
        <f t="shared" si="85"/>
        <v>45.6</v>
      </c>
      <c r="K159" s="37">
        <f t="shared" si="86"/>
        <v>9.44</v>
      </c>
      <c r="L159" s="37">
        <f t="shared" si="87"/>
        <v>55.04</v>
      </c>
      <c r="M159" s="103">
        <f t="shared" si="88"/>
        <v>0.00015881244760653575</v>
      </c>
      <c r="N159" s="52"/>
    </row>
    <row r="160" spans="1:14" s="31" customFormat="1" ht="15.75">
      <c r="A160" s="99" t="s">
        <v>23</v>
      </c>
      <c r="B160" s="100" t="s">
        <v>347</v>
      </c>
      <c r="C160" s="46" t="s">
        <v>348</v>
      </c>
      <c r="D160" s="101" t="s">
        <v>349</v>
      </c>
      <c r="E160" s="56" t="s">
        <v>318</v>
      </c>
      <c r="F160" s="37">
        <v>3</v>
      </c>
      <c r="G160" s="45">
        <v>71.02</v>
      </c>
      <c r="H160" s="45">
        <v>19.18</v>
      </c>
      <c r="I160" s="37">
        <f t="shared" si="84"/>
        <v>90.19999999999999</v>
      </c>
      <c r="J160" s="37">
        <f t="shared" si="85"/>
        <v>270.6</v>
      </c>
      <c r="K160" s="37">
        <f t="shared" si="86"/>
        <v>56.01</v>
      </c>
      <c r="L160" s="37">
        <f t="shared" si="87"/>
        <v>326.61</v>
      </c>
      <c r="M160" s="103">
        <f t="shared" si="88"/>
        <v>0.0009424006815546991</v>
      </c>
      <c r="N160" s="52"/>
    </row>
    <row r="161" spans="1:14" s="31" customFormat="1" ht="24.75">
      <c r="A161" s="99" t="s">
        <v>23</v>
      </c>
      <c r="B161" s="100" t="s">
        <v>350</v>
      </c>
      <c r="C161" s="46" t="s">
        <v>351</v>
      </c>
      <c r="D161" s="101" t="s">
        <v>352</v>
      </c>
      <c r="E161" s="56" t="s">
        <v>318</v>
      </c>
      <c r="F161" s="37">
        <v>1</v>
      </c>
      <c r="G161" s="70">
        <v>15.51</v>
      </c>
      <c r="H161" s="45">
        <v>9.59</v>
      </c>
      <c r="I161" s="37">
        <f t="shared" si="84"/>
        <v>25.1</v>
      </c>
      <c r="J161" s="37">
        <f t="shared" si="85"/>
        <v>25.1</v>
      </c>
      <c r="K161" s="37">
        <f t="shared" si="86"/>
        <v>5.2</v>
      </c>
      <c r="L161" s="37">
        <f t="shared" si="87"/>
        <v>30.3</v>
      </c>
      <c r="M161" s="103">
        <f t="shared" si="88"/>
        <v>8.742763739967357E-05</v>
      </c>
      <c r="N161" s="52"/>
    </row>
    <row r="162" spans="1:14" s="31" customFormat="1" ht="15.75">
      <c r="A162" s="99" t="s">
        <v>23</v>
      </c>
      <c r="B162" s="100" t="s">
        <v>353</v>
      </c>
      <c r="C162" s="46" t="s">
        <v>354</v>
      </c>
      <c r="D162" s="101" t="s">
        <v>355</v>
      </c>
      <c r="E162" s="56" t="s">
        <v>318</v>
      </c>
      <c r="F162" s="37">
        <v>1</v>
      </c>
      <c r="G162" s="45">
        <v>24.74</v>
      </c>
      <c r="H162" s="45">
        <v>1.92</v>
      </c>
      <c r="I162" s="37">
        <f t="shared" si="84"/>
        <v>26.659999999999997</v>
      </c>
      <c r="J162" s="37">
        <f t="shared" si="85"/>
        <v>26.66</v>
      </c>
      <c r="K162" s="37">
        <f t="shared" si="86"/>
        <v>5.52</v>
      </c>
      <c r="L162" s="37">
        <f t="shared" si="87"/>
        <v>32.18</v>
      </c>
      <c r="M162" s="103">
        <f t="shared" si="88"/>
        <v>9.285219047925727E-05</v>
      </c>
      <c r="N162" s="52"/>
    </row>
    <row r="163" spans="1:14" s="5" customFormat="1" ht="15.75">
      <c r="A163" s="99" t="s">
        <v>23</v>
      </c>
      <c r="B163" s="100" t="s">
        <v>356</v>
      </c>
      <c r="C163" s="46" t="s">
        <v>357</v>
      </c>
      <c r="D163" s="101" t="s">
        <v>358</v>
      </c>
      <c r="E163" s="56" t="s">
        <v>318</v>
      </c>
      <c r="F163" s="37">
        <v>15</v>
      </c>
      <c r="G163" s="45">
        <v>5.26</v>
      </c>
      <c r="H163" s="45">
        <v>5.75</v>
      </c>
      <c r="I163" s="37">
        <f t="shared" si="84"/>
        <v>11.01</v>
      </c>
      <c r="J163" s="37">
        <f t="shared" si="85"/>
        <v>165.15</v>
      </c>
      <c r="K163" s="37">
        <f t="shared" si="86"/>
        <v>34.19</v>
      </c>
      <c r="L163" s="37">
        <f t="shared" si="87"/>
        <v>199.34</v>
      </c>
      <c r="M163" s="103">
        <f t="shared" si="88"/>
        <v>0.0005751757504703277</v>
      </c>
      <c r="N163" s="48"/>
    </row>
    <row r="164" spans="1:14" ht="24.75">
      <c r="A164" s="99" t="s">
        <v>23</v>
      </c>
      <c r="B164" s="100" t="s">
        <v>359</v>
      </c>
      <c r="C164" s="46" t="s">
        <v>360</v>
      </c>
      <c r="D164" s="101" t="s">
        <v>361</v>
      </c>
      <c r="E164" s="104" t="s">
        <v>322</v>
      </c>
      <c r="F164" s="37">
        <v>32</v>
      </c>
      <c r="G164" s="80">
        <v>13.99</v>
      </c>
      <c r="H164" s="80">
        <v>5.75</v>
      </c>
      <c r="I164" s="37">
        <f t="shared" si="84"/>
        <v>19.740000000000002</v>
      </c>
      <c r="J164" s="37">
        <f t="shared" si="85"/>
        <v>631.68</v>
      </c>
      <c r="K164" s="37">
        <f t="shared" si="86"/>
        <v>130.76</v>
      </c>
      <c r="L164" s="37">
        <f t="shared" si="87"/>
        <v>762.4399999999999</v>
      </c>
      <c r="M164" s="103">
        <f t="shared" si="88"/>
        <v>0.0021999448138286175</v>
      </c>
      <c r="N164" s="61"/>
    </row>
    <row r="165" spans="1:14" ht="24.75">
      <c r="A165" s="99" t="s">
        <v>23</v>
      </c>
      <c r="B165" s="100" t="s">
        <v>362</v>
      </c>
      <c r="C165" s="46" t="s">
        <v>363</v>
      </c>
      <c r="D165" s="101" t="s">
        <v>364</v>
      </c>
      <c r="E165" s="104" t="s">
        <v>318</v>
      </c>
      <c r="F165" s="37">
        <v>1</v>
      </c>
      <c r="G165" s="80">
        <v>160.63</v>
      </c>
      <c r="H165" s="80">
        <v>132.87</v>
      </c>
      <c r="I165" s="37">
        <f t="shared" si="84"/>
        <v>293.5</v>
      </c>
      <c r="J165" s="37">
        <f t="shared" si="85"/>
        <v>293.5</v>
      </c>
      <c r="K165" s="37">
        <f t="shared" si="86"/>
        <v>60.75</v>
      </c>
      <c r="L165" s="37">
        <f t="shared" si="87"/>
        <v>354.25</v>
      </c>
      <c r="M165" s="103">
        <f t="shared" si="88"/>
        <v>0.0010221531534268765</v>
      </c>
      <c r="N165" s="61"/>
    </row>
    <row r="166" spans="1:14" ht="15.75">
      <c r="A166" s="99"/>
      <c r="B166" s="105"/>
      <c r="C166" s="46"/>
      <c r="D166" s="98"/>
      <c r="E166" s="104"/>
      <c r="F166" s="37"/>
      <c r="G166" s="106"/>
      <c r="H166" s="38"/>
      <c r="I166" s="37"/>
      <c r="J166" s="37"/>
      <c r="K166" s="37"/>
      <c r="L166" s="37"/>
      <c r="M166" s="103"/>
      <c r="N166" s="61"/>
    </row>
    <row r="167" spans="1:14" ht="15.75">
      <c r="A167" s="107"/>
      <c r="B167" s="108"/>
      <c r="C167" s="24" t="s">
        <v>365</v>
      </c>
      <c r="D167" s="97" t="s">
        <v>366</v>
      </c>
      <c r="E167" s="109" t="s">
        <v>367</v>
      </c>
      <c r="F167" s="68"/>
      <c r="G167" s="110"/>
      <c r="H167" s="111"/>
      <c r="I167" s="68"/>
      <c r="J167" s="112"/>
      <c r="K167" s="112"/>
      <c r="L167" s="50">
        <f>SUM(L169:L200)</f>
        <v>35665.87999999999</v>
      </c>
      <c r="M167" s="29">
        <f>M169+M170+M171+M172+M173+M174+M175+M176+M177+M178+M179+M180+M181+M182+M183+M184+M185+M186+M187+M188+M189+M190+M191+M192+M193+M194+M195+M196+M197+M198+M199+M200</f>
        <v>0.10291035063301218</v>
      </c>
      <c r="N167" s="61"/>
    </row>
    <row r="168" spans="1:14" ht="15.75">
      <c r="A168" s="99"/>
      <c r="B168" s="105"/>
      <c r="C168" s="46"/>
      <c r="D168" s="98"/>
      <c r="E168" s="104"/>
      <c r="F168" s="37"/>
      <c r="G168" s="106"/>
      <c r="H168" s="113"/>
      <c r="I168" s="37"/>
      <c r="J168" s="37"/>
      <c r="K168" s="37"/>
      <c r="L168" s="37"/>
      <c r="M168" s="103"/>
      <c r="N168" s="61"/>
    </row>
    <row r="169" spans="1:14" ht="36">
      <c r="A169" s="99" t="s">
        <v>23</v>
      </c>
      <c r="B169" s="114" t="s">
        <v>368</v>
      </c>
      <c r="C169" s="46" t="s">
        <v>369</v>
      </c>
      <c r="D169" s="101" t="s">
        <v>370</v>
      </c>
      <c r="E169" s="104" t="s">
        <v>318</v>
      </c>
      <c r="F169" s="37">
        <v>29</v>
      </c>
      <c r="G169" s="80">
        <v>100.16</v>
      </c>
      <c r="H169" s="80">
        <v>19.18</v>
      </c>
      <c r="I169" s="37">
        <f aca="true" t="shared" si="89" ref="I169:I200">G169+H169</f>
        <v>119.34</v>
      </c>
      <c r="J169" s="37">
        <f aca="true" t="shared" si="90" ref="J169:J200">ROUND((I169*F169),2)</f>
        <v>3460.86</v>
      </c>
      <c r="K169" s="37">
        <f aca="true" t="shared" si="91" ref="K169:K200">ROUND((J169*K$14),2)</f>
        <v>716.4</v>
      </c>
      <c r="L169" s="37">
        <f aca="true" t="shared" si="92" ref="L169:L200">J169+K169</f>
        <v>4177.26</v>
      </c>
      <c r="M169" s="103">
        <f aca="true" t="shared" si="93" ref="M169:M200">L169/L$226</f>
        <v>0.012053068402777572</v>
      </c>
      <c r="N169" s="61"/>
    </row>
    <row r="170" spans="1:14" ht="36">
      <c r="A170" s="99" t="s">
        <v>23</v>
      </c>
      <c r="B170" s="100" t="s">
        <v>368</v>
      </c>
      <c r="C170" s="46" t="s">
        <v>371</v>
      </c>
      <c r="D170" s="101" t="s">
        <v>372</v>
      </c>
      <c r="E170" s="104" t="s">
        <v>318</v>
      </c>
      <c r="F170" s="37">
        <v>2</v>
      </c>
      <c r="G170" s="80">
        <v>100.16</v>
      </c>
      <c r="H170" s="80">
        <v>19.18</v>
      </c>
      <c r="I170" s="37">
        <f t="shared" si="89"/>
        <v>119.34</v>
      </c>
      <c r="J170" s="37">
        <f t="shared" si="90"/>
        <v>238.68</v>
      </c>
      <c r="K170" s="37">
        <f t="shared" si="91"/>
        <v>49.41</v>
      </c>
      <c r="L170" s="37">
        <f t="shared" si="92"/>
        <v>288.09000000000003</v>
      </c>
      <c r="M170" s="103">
        <f t="shared" si="93"/>
        <v>0.0008312550514347182</v>
      </c>
      <c r="N170" s="61"/>
    </row>
    <row r="171" spans="1:14" ht="36">
      <c r="A171" s="99" t="s">
        <v>23</v>
      </c>
      <c r="B171" s="100" t="s">
        <v>373</v>
      </c>
      <c r="C171" s="46" t="s">
        <v>374</v>
      </c>
      <c r="D171" s="101" t="s">
        <v>375</v>
      </c>
      <c r="E171" s="104" t="s">
        <v>318</v>
      </c>
      <c r="F171" s="37">
        <v>10</v>
      </c>
      <c r="G171" s="80">
        <v>53.54</v>
      </c>
      <c r="H171" s="80">
        <v>19.18</v>
      </c>
      <c r="I171" s="37">
        <f t="shared" si="89"/>
        <v>72.72</v>
      </c>
      <c r="J171" s="37">
        <f t="shared" si="90"/>
        <v>727.2</v>
      </c>
      <c r="K171" s="37">
        <f t="shared" si="91"/>
        <v>150.53</v>
      </c>
      <c r="L171" s="37">
        <f t="shared" si="92"/>
        <v>877.73</v>
      </c>
      <c r="M171" s="103">
        <f t="shared" si="93"/>
        <v>0.002532602646033514</v>
      </c>
      <c r="N171" s="61"/>
    </row>
    <row r="172" spans="1:14" ht="24.75">
      <c r="A172" s="99" t="s">
        <v>23</v>
      </c>
      <c r="B172" s="100" t="s">
        <v>376</v>
      </c>
      <c r="C172" s="46" t="s">
        <v>377</v>
      </c>
      <c r="D172" s="101" t="s">
        <v>378</v>
      </c>
      <c r="E172" s="104" t="s">
        <v>318</v>
      </c>
      <c r="F172" s="37">
        <v>8</v>
      </c>
      <c r="G172" s="80">
        <v>65.4</v>
      </c>
      <c r="H172" s="80">
        <v>15.33</v>
      </c>
      <c r="I172" s="37">
        <f t="shared" si="89"/>
        <v>80.73</v>
      </c>
      <c r="J172" s="37">
        <f t="shared" si="90"/>
        <v>645.84</v>
      </c>
      <c r="K172" s="37">
        <f t="shared" si="91"/>
        <v>133.69</v>
      </c>
      <c r="L172" s="37">
        <f t="shared" si="92"/>
        <v>779.53</v>
      </c>
      <c r="M172" s="103">
        <f t="shared" si="93"/>
        <v>0.002249256309642493</v>
      </c>
      <c r="N172" s="61"/>
    </row>
    <row r="173" spans="1:14" ht="24.75">
      <c r="A173" s="99" t="s">
        <v>23</v>
      </c>
      <c r="B173" s="100" t="s">
        <v>379</v>
      </c>
      <c r="C173" s="46" t="s">
        <v>380</v>
      </c>
      <c r="D173" s="101" t="s">
        <v>381</v>
      </c>
      <c r="E173" s="104" t="s">
        <v>318</v>
      </c>
      <c r="F173" s="37">
        <v>62</v>
      </c>
      <c r="G173" s="80">
        <v>20.3</v>
      </c>
      <c r="H173" s="80">
        <v>3.12</v>
      </c>
      <c r="I173" s="37">
        <f t="shared" si="89"/>
        <v>23.42</v>
      </c>
      <c r="J173" s="37">
        <f t="shared" si="90"/>
        <v>1452.04</v>
      </c>
      <c r="K173" s="37">
        <f t="shared" si="91"/>
        <v>300.57</v>
      </c>
      <c r="L173" s="37">
        <f t="shared" si="92"/>
        <v>1752.61</v>
      </c>
      <c r="M173" s="103">
        <f t="shared" si="93"/>
        <v>0.005056981900430425</v>
      </c>
      <c r="N173" s="61"/>
    </row>
    <row r="174" spans="1:14" ht="24.75">
      <c r="A174" s="99" t="s">
        <v>23</v>
      </c>
      <c r="B174" s="100" t="s">
        <v>382</v>
      </c>
      <c r="C174" s="46" t="s">
        <v>383</v>
      </c>
      <c r="D174" s="101" t="s">
        <v>384</v>
      </c>
      <c r="E174" s="104" t="s">
        <v>318</v>
      </c>
      <c r="F174" s="37">
        <v>20</v>
      </c>
      <c r="G174" s="80">
        <v>28.67</v>
      </c>
      <c r="H174" s="80">
        <v>3.12</v>
      </c>
      <c r="I174" s="37">
        <f t="shared" si="89"/>
        <v>31.790000000000003</v>
      </c>
      <c r="J174" s="37">
        <f t="shared" si="90"/>
        <v>635.8</v>
      </c>
      <c r="K174" s="37">
        <f t="shared" si="91"/>
        <v>131.61</v>
      </c>
      <c r="L174" s="37">
        <f t="shared" si="92"/>
        <v>767.41</v>
      </c>
      <c r="M174" s="103">
        <f t="shared" si="93"/>
        <v>0.0022142852546826234</v>
      </c>
      <c r="N174" s="61"/>
    </row>
    <row r="175" spans="1:14" ht="15.75">
      <c r="A175" s="99" t="s">
        <v>23</v>
      </c>
      <c r="B175" s="100" t="s">
        <v>385</v>
      </c>
      <c r="C175" s="46" t="s">
        <v>386</v>
      </c>
      <c r="D175" s="101" t="s">
        <v>387</v>
      </c>
      <c r="E175" s="104" t="s">
        <v>318</v>
      </c>
      <c r="F175" s="37">
        <v>8</v>
      </c>
      <c r="G175" s="80">
        <v>35.35</v>
      </c>
      <c r="H175" s="80">
        <v>3.12</v>
      </c>
      <c r="I175" s="37">
        <f t="shared" si="89"/>
        <v>38.47</v>
      </c>
      <c r="J175" s="37">
        <f t="shared" si="90"/>
        <v>307.76</v>
      </c>
      <c r="K175" s="37">
        <f t="shared" si="91"/>
        <v>63.71</v>
      </c>
      <c r="L175" s="37">
        <f t="shared" si="92"/>
        <v>371.46999999999997</v>
      </c>
      <c r="M175" s="103">
        <f t="shared" si="93"/>
        <v>0.0010718397513154038</v>
      </c>
      <c r="N175" s="61"/>
    </row>
    <row r="176" spans="1:14" ht="15.75">
      <c r="A176" s="99" t="s">
        <v>23</v>
      </c>
      <c r="B176" s="100" t="s">
        <v>388</v>
      </c>
      <c r="C176" s="46" t="s">
        <v>389</v>
      </c>
      <c r="D176" s="101" t="s">
        <v>390</v>
      </c>
      <c r="E176" s="104" t="s">
        <v>391</v>
      </c>
      <c r="F176" s="37">
        <v>13</v>
      </c>
      <c r="G176" s="80">
        <v>6.06</v>
      </c>
      <c r="H176" s="80">
        <v>13.03</v>
      </c>
      <c r="I176" s="37">
        <f t="shared" si="89"/>
        <v>19.09</v>
      </c>
      <c r="J176" s="37">
        <f t="shared" si="90"/>
        <v>248.17</v>
      </c>
      <c r="K176" s="37">
        <f t="shared" si="91"/>
        <v>51.37</v>
      </c>
      <c r="L176" s="37">
        <f t="shared" si="92"/>
        <v>299.53999999999996</v>
      </c>
      <c r="M176" s="103">
        <f t="shared" si="93"/>
        <v>0.0008642928880098421</v>
      </c>
      <c r="N176" s="61"/>
    </row>
    <row r="177" spans="1:14" ht="15.75">
      <c r="A177" s="99" t="s">
        <v>23</v>
      </c>
      <c r="B177" s="100" t="s">
        <v>392</v>
      </c>
      <c r="C177" s="46" t="s">
        <v>393</v>
      </c>
      <c r="D177" s="101" t="s">
        <v>394</v>
      </c>
      <c r="E177" s="104" t="s">
        <v>391</v>
      </c>
      <c r="F177" s="37">
        <v>7</v>
      </c>
      <c r="G177" s="80">
        <v>13.16</v>
      </c>
      <c r="H177" s="80">
        <v>13.42</v>
      </c>
      <c r="I177" s="37">
        <f t="shared" si="89"/>
        <v>26.58</v>
      </c>
      <c r="J177" s="37">
        <f t="shared" si="90"/>
        <v>186.06</v>
      </c>
      <c r="K177" s="37">
        <f t="shared" si="91"/>
        <v>38.51</v>
      </c>
      <c r="L177" s="37">
        <f t="shared" si="92"/>
        <v>224.57</v>
      </c>
      <c r="M177" s="103">
        <f t="shared" si="93"/>
        <v>0.0006479744069585707</v>
      </c>
      <c r="N177" s="61"/>
    </row>
    <row r="178" spans="1:14" ht="15.75">
      <c r="A178" s="99" t="s">
        <v>23</v>
      </c>
      <c r="B178" s="100" t="s">
        <v>395</v>
      </c>
      <c r="C178" s="46" t="s">
        <v>396</v>
      </c>
      <c r="D178" s="101" t="s">
        <v>397</v>
      </c>
      <c r="E178" s="104" t="s">
        <v>391</v>
      </c>
      <c r="F178" s="37">
        <v>2</v>
      </c>
      <c r="G178" s="80">
        <v>8.56</v>
      </c>
      <c r="H178" s="80">
        <v>10.35</v>
      </c>
      <c r="I178" s="37">
        <f t="shared" si="89"/>
        <v>18.91</v>
      </c>
      <c r="J178" s="37">
        <f t="shared" si="90"/>
        <v>37.82</v>
      </c>
      <c r="K178" s="37">
        <f t="shared" si="91"/>
        <v>7.83</v>
      </c>
      <c r="L178" s="37">
        <f t="shared" si="92"/>
        <v>45.65</v>
      </c>
      <c r="M178" s="103">
        <f t="shared" si="93"/>
        <v>0.00013171853621435969</v>
      </c>
      <c r="N178" s="61"/>
    </row>
    <row r="179" spans="1:14" ht="15.75">
      <c r="A179" s="99" t="s">
        <v>23</v>
      </c>
      <c r="B179" s="100" t="s">
        <v>398</v>
      </c>
      <c r="C179" s="46" t="s">
        <v>399</v>
      </c>
      <c r="D179" s="101" t="s">
        <v>400</v>
      </c>
      <c r="E179" s="104" t="s">
        <v>391</v>
      </c>
      <c r="F179" s="37">
        <v>120</v>
      </c>
      <c r="G179" s="80">
        <v>15.56</v>
      </c>
      <c r="H179" s="80">
        <v>11.5</v>
      </c>
      <c r="I179" s="37">
        <f t="shared" si="89"/>
        <v>27.060000000000002</v>
      </c>
      <c r="J179" s="37">
        <f t="shared" si="90"/>
        <v>3247.2</v>
      </c>
      <c r="K179" s="37">
        <f t="shared" si="91"/>
        <v>672.17</v>
      </c>
      <c r="L179" s="37">
        <f t="shared" si="92"/>
        <v>3919.37</v>
      </c>
      <c r="M179" s="103">
        <f t="shared" si="93"/>
        <v>0.011308952448685102</v>
      </c>
      <c r="N179" s="61"/>
    </row>
    <row r="180" spans="1:14" ht="24.75">
      <c r="A180" s="99" t="s">
        <v>23</v>
      </c>
      <c r="B180" s="100" t="s">
        <v>401</v>
      </c>
      <c r="C180" s="46" t="s">
        <v>402</v>
      </c>
      <c r="D180" s="101" t="s">
        <v>403</v>
      </c>
      <c r="E180" s="104" t="s">
        <v>318</v>
      </c>
      <c r="F180" s="37">
        <v>30</v>
      </c>
      <c r="G180" s="80">
        <v>11.27</v>
      </c>
      <c r="H180" s="80">
        <v>11.5</v>
      </c>
      <c r="I180" s="37">
        <f t="shared" si="89"/>
        <v>22.77</v>
      </c>
      <c r="J180" s="37">
        <f t="shared" si="90"/>
        <v>683.1</v>
      </c>
      <c r="K180" s="37">
        <f t="shared" si="91"/>
        <v>141.4</v>
      </c>
      <c r="L180" s="37">
        <f t="shared" si="92"/>
        <v>824.5</v>
      </c>
      <c r="M180" s="103">
        <f t="shared" si="93"/>
        <v>0.002379012773466365</v>
      </c>
      <c r="N180" s="61"/>
    </row>
    <row r="181" spans="1:14" ht="24.75">
      <c r="A181" s="99" t="s">
        <v>23</v>
      </c>
      <c r="B181" s="100" t="s">
        <v>404</v>
      </c>
      <c r="C181" s="46" t="s">
        <v>405</v>
      </c>
      <c r="D181" s="101" t="s">
        <v>406</v>
      </c>
      <c r="E181" s="104" t="s">
        <v>318</v>
      </c>
      <c r="F181" s="37">
        <v>13</v>
      </c>
      <c r="G181" s="80">
        <v>69.43</v>
      </c>
      <c r="H181" s="80">
        <v>23.01</v>
      </c>
      <c r="I181" s="37">
        <f t="shared" si="89"/>
        <v>92.44000000000001</v>
      </c>
      <c r="J181" s="37">
        <f t="shared" si="90"/>
        <v>1201.72</v>
      </c>
      <c r="K181" s="37">
        <f t="shared" si="91"/>
        <v>248.76</v>
      </c>
      <c r="L181" s="37">
        <f t="shared" si="92"/>
        <v>1450.48</v>
      </c>
      <c r="M181" s="103">
        <f t="shared" si="93"/>
        <v>0.004185215824933284</v>
      </c>
      <c r="N181" s="61"/>
    </row>
    <row r="182" spans="1:14" ht="24.75">
      <c r="A182" s="99" t="s">
        <v>23</v>
      </c>
      <c r="B182" s="100" t="s">
        <v>407</v>
      </c>
      <c r="C182" s="46" t="s">
        <v>408</v>
      </c>
      <c r="D182" s="101" t="s">
        <v>409</v>
      </c>
      <c r="E182" s="104" t="s">
        <v>318</v>
      </c>
      <c r="F182" s="37">
        <v>4</v>
      </c>
      <c r="G182" s="80">
        <v>88.64</v>
      </c>
      <c r="H182" s="80">
        <v>34.51</v>
      </c>
      <c r="I182" s="37">
        <f t="shared" si="89"/>
        <v>123.15</v>
      </c>
      <c r="J182" s="37">
        <f t="shared" si="90"/>
        <v>492.6</v>
      </c>
      <c r="K182" s="37">
        <f t="shared" si="91"/>
        <v>101.97</v>
      </c>
      <c r="L182" s="37">
        <f t="shared" si="92"/>
        <v>594.57</v>
      </c>
      <c r="M182" s="103">
        <f t="shared" si="93"/>
        <v>0.0017155726194298321</v>
      </c>
      <c r="N182" s="61"/>
    </row>
    <row r="183" spans="1:14" ht="24.75">
      <c r="A183" s="99" t="s">
        <v>23</v>
      </c>
      <c r="B183" s="100" t="s">
        <v>329</v>
      </c>
      <c r="C183" s="46" t="s">
        <v>410</v>
      </c>
      <c r="D183" s="101" t="s">
        <v>331</v>
      </c>
      <c r="E183" s="104" t="s">
        <v>318</v>
      </c>
      <c r="F183" s="37">
        <v>1</v>
      </c>
      <c r="G183" s="80">
        <v>109.45</v>
      </c>
      <c r="H183" s="80">
        <v>34.51</v>
      </c>
      <c r="I183" s="37">
        <f t="shared" si="89"/>
        <v>143.96</v>
      </c>
      <c r="J183" s="37">
        <f t="shared" si="90"/>
        <v>143.96</v>
      </c>
      <c r="K183" s="37">
        <f t="shared" si="91"/>
        <v>29.8</v>
      </c>
      <c r="L183" s="37">
        <f t="shared" si="92"/>
        <v>173.76000000000002</v>
      </c>
      <c r="M183" s="103">
        <f t="shared" si="93"/>
        <v>0.0005013672037810984</v>
      </c>
      <c r="N183" s="61"/>
    </row>
    <row r="184" spans="1:14" ht="24.75">
      <c r="A184" s="99" t="s">
        <v>23</v>
      </c>
      <c r="B184" s="100" t="s">
        <v>411</v>
      </c>
      <c r="C184" s="46" t="s">
        <v>412</v>
      </c>
      <c r="D184" s="101" t="s">
        <v>413</v>
      </c>
      <c r="E184" s="104" t="s">
        <v>318</v>
      </c>
      <c r="F184" s="37">
        <v>1</v>
      </c>
      <c r="G184" s="87">
        <v>425.58</v>
      </c>
      <c r="H184" s="87">
        <v>143.32</v>
      </c>
      <c r="I184" s="37">
        <f t="shared" si="89"/>
        <v>568.9</v>
      </c>
      <c r="J184" s="37">
        <f t="shared" si="90"/>
        <v>568.9</v>
      </c>
      <c r="K184" s="37">
        <f t="shared" si="91"/>
        <v>117.76</v>
      </c>
      <c r="L184" s="37">
        <f t="shared" si="92"/>
        <v>686.66</v>
      </c>
      <c r="M184" s="103">
        <f t="shared" si="93"/>
        <v>0.001981289158312206</v>
      </c>
      <c r="N184" s="61"/>
    </row>
    <row r="185" spans="1:14" ht="24.75">
      <c r="A185" s="99" t="s">
        <v>23</v>
      </c>
      <c r="B185" s="100" t="s">
        <v>414</v>
      </c>
      <c r="C185" s="46" t="s">
        <v>415</v>
      </c>
      <c r="D185" s="101" t="s">
        <v>416</v>
      </c>
      <c r="E185" s="104" t="s">
        <v>318</v>
      </c>
      <c r="F185" s="37">
        <v>5</v>
      </c>
      <c r="G185" s="87">
        <v>283.59</v>
      </c>
      <c r="H185" s="87">
        <v>114.64</v>
      </c>
      <c r="I185" s="37">
        <f t="shared" si="89"/>
        <v>398.22999999999996</v>
      </c>
      <c r="J185" s="37">
        <f t="shared" si="90"/>
        <v>1991.15</v>
      </c>
      <c r="K185" s="37">
        <f t="shared" si="91"/>
        <v>412.17</v>
      </c>
      <c r="L185" s="37">
        <f t="shared" si="92"/>
        <v>2403.32</v>
      </c>
      <c r="M185" s="103">
        <f t="shared" si="93"/>
        <v>0.006934540908098465</v>
      </c>
      <c r="N185" s="61"/>
    </row>
    <row r="186" spans="1:14" ht="24.75">
      <c r="A186" s="99" t="s">
        <v>23</v>
      </c>
      <c r="B186" s="100" t="s">
        <v>359</v>
      </c>
      <c r="C186" s="46" t="s">
        <v>417</v>
      </c>
      <c r="D186" s="101" t="s">
        <v>361</v>
      </c>
      <c r="E186" s="104" t="s">
        <v>322</v>
      </c>
      <c r="F186" s="37">
        <v>100</v>
      </c>
      <c r="G186" s="80">
        <v>13.99</v>
      </c>
      <c r="H186" s="80">
        <v>5.75</v>
      </c>
      <c r="I186" s="37">
        <f t="shared" si="89"/>
        <v>19.740000000000002</v>
      </c>
      <c r="J186" s="37">
        <f t="shared" si="90"/>
        <v>1974</v>
      </c>
      <c r="K186" s="37">
        <f t="shared" si="91"/>
        <v>408.62</v>
      </c>
      <c r="L186" s="37">
        <f t="shared" si="92"/>
        <v>2382.62</v>
      </c>
      <c r="M186" s="103">
        <f t="shared" si="93"/>
        <v>0.006874813116211558</v>
      </c>
      <c r="N186" s="61"/>
    </row>
    <row r="187" spans="1:14" ht="24.75">
      <c r="A187" s="99" t="s">
        <v>23</v>
      </c>
      <c r="B187" s="100" t="s">
        <v>418</v>
      </c>
      <c r="C187" s="46" t="s">
        <v>419</v>
      </c>
      <c r="D187" s="101" t="s">
        <v>420</v>
      </c>
      <c r="E187" s="104" t="s">
        <v>322</v>
      </c>
      <c r="F187" s="37">
        <v>400</v>
      </c>
      <c r="G187" s="80">
        <v>2.87</v>
      </c>
      <c r="H187" s="80">
        <v>2.68</v>
      </c>
      <c r="I187" s="37">
        <f t="shared" si="89"/>
        <v>5.550000000000001</v>
      </c>
      <c r="J187" s="37">
        <f t="shared" si="90"/>
        <v>2220</v>
      </c>
      <c r="K187" s="37">
        <f t="shared" si="91"/>
        <v>459.54</v>
      </c>
      <c r="L187" s="37">
        <f t="shared" si="92"/>
        <v>2679.54</v>
      </c>
      <c r="M187" s="103">
        <f t="shared" si="93"/>
        <v>0.007731546254716875</v>
      </c>
      <c r="N187" s="61"/>
    </row>
    <row r="188" spans="1:14" ht="24.75">
      <c r="A188" s="99" t="s">
        <v>23</v>
      </c>
      <c r="B188" s="100" t="s">
        <v>421</v>
      </c>
      <c r="C188" s="46" t="s">
        <v>422</v>
      </c>
      <c r="D188" s="101" t="s">
        <v>423</v>
      </c>
      <c r="E188" s="104" t="s">
        <v>322</v>
      </c>
      <c r="F188" s="37">
        <v>400</v>
      </c>
      <c r="G188" s="80">
        <v>0.75</v>
      </c>
      <c r="H188" s="80">
        <v>1.54</v>
      </c>
      <c r="I188" s="37">
        <f t="shared" si="89"/>
        <v>2.29</v>
      </c>
      <c r="J188" s="37">
        <f t="shared" si="90"/>
        <v>916</v>
      </c>
      <c r="K188" s="37">
        <f t="shared" si="91"/>
        <v>189.61</v>
      </c>
      <c r="L188" s="37">
        <f t="shared" si="92"/>
        <v>1105.6100000000001</v>
      </c>
      <c r="M188" s="103">
        <f t="shared" si="93"/>
        <v>0.0031901277288928416</v>
      </c>
      <c r="N188" s="61"/>
    </row>
    <row r="189" spans="1:14" ht="24.75">
      <c r="A189" s="99" t="s">
        <v>23</v>
      </c>
      <c r="B189" s="100" t="s">
        <v>424</v>
      </c>
      <c r="C189" s="46" t="s">
        <v>425</v>
      </c>
      <c r="D189" s="101" t="s">
        <v>426</v>
      </c>
      <c r="E189" s="104" t="s">
        <v>322</v>
      </c>
      <c r="F189" s="37">
        <v>500</v>
      </c>
      <c r="G189" s="80">
        <v>1.02</v>
      </c>
      <c r="H189" s="80">
        <v>1.54</v>
      </c>
      <c r="I189" s="37">
        <f t="shared" si="89"/>
        <v>2.56</v>
      </c>
      <c r="J189" s="37">
        <f t="shared" si="90"/>
        <v>1280</v>
      </c>
      <c r="K189" s="37">
        <f t="shared" si="91"/>
        <v>264.96</v>
      </c>
      <c r="L189" s="37">
        <f t="shared" si="92"/>
        <v>1544.96</v>
      </c>
      <c r="M189" s="103">
        <f t="shared" si="93"/>
        <v>0.004457828471188108</v>
      </c>
      <c r="N189" s="61"/>
    </row>
    <row r="190" spans="1:14" ht="24.75">
      <c r="A190" s="99" t="s">
        <v>23</v>
      </c>
      <c r="B190" s="100" t="s">
        <v>427</v>
      </c>
      <c r="C190" s="46" t="s">
        <v>428</v>
      </c>
      <c r="D190" s="101" t="s">
        <v>429</v>
      </c>
      <c r="E190" s="104" t="s">
        <v>322</v>
      </c>
      <c r="F190" s="37">
        <v>200</v>
      </c>
      <c r="G190" s="80">
        <v>1.83</v>
      </c>
      <c r="H190" s="80">
        <v>2.29</v>
      </c>
      <c r="I190" s="37">
        <f t="shared" si="89"/>
        <v>4.12</v>
      </c>
      <c r="J190" s="37">
        <f t="shared" si="90"/>
        <v>824</v>
      </c>
      <c r="K190" s="37">
        <f t="shared" si="91"/>
        <v>170.57</v>
      </c>
      <c r="L190" s="37">
        <f t="shared" si="92"/>
        <v>994.5699999999999</v>
      </c>
      <c r="M190" s="103">
        <f t="shared" si="93"/>
        <v>0.0028697328491284926</v>
      </c>
      <c r="N190" s="61"/>
    </row>
    <row r="191" spans="1:14" ht="15.75">
      <c r="A191" s="99" t="s">
        <v>23</v>
      </c>
      <c r="B191" s="100" t="s">
        <v>430</v>
      </c>
      <c r="C191" s="46" t="s">
        <v>431</v>
      </c>
      <c r="D191" s="101" t="s">
        <v>432</v>
      </c>
      <c r="E191" s="104" t="s">
        <v>322</v>
      </c>
      <c r="F191" s="37">
        <v>18</v>
      </c>
      <c r="G191" s="80">
        <v>7.34</v>
      </c>
      <c r="H191" s="80">
        <v>1.92</v>
      </c>
      <c r="I191" s="37">
        <f t="shared" si="89"/>
        <v>9.26</v>
      </c>
      <c r="J191" s="37">
        <f t="shared" si="90"/>
        <v>166.68</v>
      </c>
      <c r="K191" s="37">
        <f t="shared" si="91"/>
        <v>34.5</v>
      </c>
      <c r="L191" s="37">
        <f t="shared" si="92"/>
        <v>201.18</v>
      </c>
      <c r="M191" s="103">
        <f t="shared" si="93"/>
        <v>0.0005804848875269415</v>
      </c>
      <c r="N191" s="61"/>
    </row>
    <row r="192" spans="1:14" ht="15.75">
      <c r="A192" s="99" t="s">
        <v>23</v>
      </c>
      <c r="B192" s="100" t="s">
        <v>347</v>
      </c>
      <c r="C192" s="46" t="s">
        <v>433</v>
      </c>
      <c r="D192" s="101" t="s">
        <v>349</v>
      </c>
      <c r="E192" s="104" t="s">
        <v>318</v>
      </c>
      <c r="F192" s="37">
        <v>6</v>
      </c>
      <c r="G192" s="80">
        <v>71.02</v>
      </c>
      <c r="H192" s="80">
        <v>19.18</v>
      </c>
      <c r="I192" s="37">
        <f t="shared" si="89"/>
        <v>90.19999999999999</v>
      </c>
      <c r="J192" s="37">
        <f t="shared" si="90"/>
        <v>541.2</v>
      </c>
      <c r="K192" s="37">
        <f t="shared" si="91"/>
        <v>112.03</v>
      </c>
      <c r="L192" s="37">
        <f t="shared" si="92"/>
        <v>653.23</v>
      </c>
      <c r="M192" s="103">
        <f t="shared" si="93"/>
        <v>0.0018848302171151409</v>
      </c>
      <c r="N192" s="61"/>
    </row>
    <row r="193" spans="1:14" ht="15.75">
      <c r="A193" s="99" t="s">
        <v>23</v>
      </c>
      <c r="B193" s="100" t="s">
        <v>341</v>
      </c>
      <c r="C193" s="46" t="s">
        <v>434</v>
      </c>
      <c r="D193" s="101" t="s">
        <v>343</v>
      </c>
      <c r="E193" s="104" t="s">
        <v>318</v>
      </c>
      <c r="F193" s="37">
        <v>6</v>
      </c>
      <c r="G193" s="80">
        <v>3.1</v>
      </c>
      <c r="H193" s="80">
        <v>3.83</v>
      </c>
      <c r="I193" s="37">
        <f t="shared" si="89"/>
        <v>6.93</v>
      </c>
      <c r="J193" s="37">
        <f t="shared" si="90"/>
        <v>41.58</v>
      </c>
      <c r="K193" s="37">
        <f t="shared" si="91"/>
        <v>8.61</v>
      </c>
      <c r="L193" s="37">
        <f t="shared" si="92"/>
        <v>50.19</v>
      </c>
      <c r="M193" s="103">
        <f t="shared" si="93"/>
        <v>0.00014481825482143948</v>
      </c>
      <c r="N193" s="61"/>
    </row>
    <row r="194" spans="1:14" ht="15.75">
      <c r="A194" s="99" t="s">
        <v>23</v>
      </c>
      <c r="B194" s="100" t="s">
        <v>435</v>
      </c>
      <c r="C194" s="46" t="s">
        <v>436</v>
      </c>
      <c r="D194" s="101" t="s">
        <v>437</v>
      </c>
      <c r="E194" s="104" t="s">
        <v>322</v>
      </c>
      <c r="F194" s="37">
        <v>30</v>
      </c>
      <c r="G194" s="87">
        <v>3.74</v>
      </c>
      <c r="H194" s="87">
        <v>19.18</v>
      </c>
      <c r="I194" s="37">
        <f t="shared" si="89"/>
        <v>22.92</v>
      </c>
      <c r="J194" s="37">
        <f t="shared" si="90"/>
        <v>687.6</v>
      </c>
      <c r="K194" s="37">
        <f t="shared" si="91"/>
        <v>142.33</v>
      </c>
      <c r="L194" s="37">
        <f t="shared" si="92"/>
        <v>829.9300000000001</v>
      </c>
      <c r="M194" s="103">
        <f t="shared" si="93"/>
        <v>0.0023946804985845245</v>
      </c>
      <c r="N194" s="61"/>
    </row>
    <row r="195" spans="1:14" ht="15.75">
      <c r="A195" s="99" t="s">
        <v>23</v>
      </c>
      <c r="B195" s="100" t="s">
        <v>438</v>
      </c>
      <c r="C195" s="46" t="s">
        <v>439</v>
      </c>
      <c r="D195" s="101" t="s">
        <v>440</v>
      </c>
      <c r="E195" s="104" t="s">
        <v>391</v>
      </c>
      <c r="F195" s="37">
        <v>36</v>
      </c>
      <c r="G195" s="115">
        <v>18.47</v>
      </c>
      <c r="H195" s="66">
        <v>9.96</v>
      </c>
      <c r="I195" s="37">
        <f t="shared" si="89"/>
        <v>28.43</v>
      </c>
      <c r="J195" s="37">
        <f t="shared" si="90"/>
        <v>1023.48</v>
      </c>
      <c r="K195" s="37">
        <f t="shared" si="91"/>
        <v>211.86</v>
      </c>
      <c r="L195" s="37">
        <f t="shared" si="92"/>
        <v>1235.3400000000001</v>
      </c>
      <c r="M195" s="103">
        <f t="shared" si="93"/>
        <v>0.00356445074538986</v>
      </c>
      <c r="N195" s="61"/>
    </row>
    <row r="196" spans="1:14" ht="24.75">
      <c r="A196" s="99" t="s">
        <v>23</v>
      </c>
      <c r="B196" s="100" t="s">
        <v>441</v>
      </c>
      <c r="C196" s="46" t="s">
        <v>442</v>
      </c>
      <c r="D196" s="101" t="s">
        <v>443</v>
      </c>
      <c r="E196" s="104" t="s">
        <v>322</v>
      </c>
      <c r="F196" s="37">
        <v>100</v>
      </c>
      <c r="G196" s="115">
        <v>11.08</v>
      </c>
      <c r="H196" s="66">
        <v>1.51</v>
      </c>
      <c r="I196" s="37">
        <f t="shared" si="89"/>
        <v>12.59</v>
      </c>
      <c r="J196" s="37">
        <f t="shared" si="90"/>
        <v>1259</v>
      </c>
      <c r="K196" s="37">
        <f t="shared" si="91"/>
        <v>260.61</v>
      </c>
      <c r="L196" s="37">
        <f t="shared" si="92"/>
        <v>1519.6100000000001</v>
      </c>
      <c r="M196" s="103">
        <f t="shared" si="93"/>
        <v>0.004384683566630956</v>
      </c>
      <c r="N196" s="61"/>
    </row>
    <row r="197" spans="1:14" ht="24.75">
      <c r="A197" s="99" t="s">
        <v>23</v>
      </c>
      <c r="B197" s="100" t="s">
        <v>444</v>
      </c>
      <c r="C197" s="46" t="s">
        <v>445</v>
      </c>
      <c r="D197" s="101" t="s">
        <v>446</v>
      </c>
      <c r="E197" s="104" t="s">
        <v>322</v>
      </c>
      <c r="F197" s="37">
        <v>20</v>
      </c>
      <c r="G197" s="87">
        <v>8.13</v>
      </c>
      <c r="H197" s="116">
        <v>1.54</v>
      </c>
      <c r="I197" s="37">
        <f t="shared" si="89"/>
        <v>9.670000000000002</v>
      </c>
      <c r="J197" s="37">
        <f t="shared" si="90"/>
        <v>193.4</v>
      </c>
      <c r="K197" s="37">
        <f t="shared" si="91"/>
        <v>40.03</v>
      </c>
      <c r="L197" s="37">
        <f t="shared" si="92"/>
        <v>233.43</v>
      </c>
      <c r="M197" s="103">
        <f t="shared" si="93"/>
        <v>0.0006735390560463961</v>
      </c>
      <c r="N197" s="61"/>
    </row>
    <row r="198" spans="1:14" ht="24.75">
      <c r="A198" s="99" t="s">
        <v>23</v>
      </c>
      <c r="B198" s="100" t="s">
        <v>447</v>
      </c>
      <c r="C198" s="46" t="s">
        <v>448</v>
      </c>
      <c r="D198" s="101" t="s">
        <v>449</v>
      </c>
      <c r="E198" s="104" t="s">
        <v>318</v>
      </c>
      <c r="F198" s="37">
        <v>10</v>
      </c>
      <c r="G198" s="87">
        <v>12.26</v>
      </c>
      <c r="H198" s="116">
        <v>11.5</v>
      </c>
      <c r="I198" s="37">
        <f t="shared" si="89"/>
        <v>23.759999999999998</v>
      </c>
      <c r="J198" s="37">
        <f t="shared" si="90"/>
        <v>237.6</v>
      </c>
      <c r="K198" s="37">
        <f t="shared" si="91"/>
        <v>49.18</v>
      </c>
      <c r="L198" s="37">
        <f t="shared" si="92"/>
        <v>286.78</v>
      </c>
      <c r="M198" s="103">
        <f t="shared" si="93"/>
        <v>0.0008274751766824548</v>
      </c>
      <c r="N198" s="61"/>
    </row>
    <row r="199" spans="1:14" ht="15.75">
      <c r="A199" s="99" t="s">
        <v>23</v>
      </c>
      <c r="B199" s="100" t="s">
        <v>450</v>
      </c>
      <c r="C199" s="46" t="s">
        <v>451</v>
      </c>
      <c r="D199" s="101" t="s">
        <v>452</v>
      </c>
      <c r="E199" s="104" t="s">
        <v>318</v>
      </c>
      <c r="F199" s="37">
        <v>150</v>
      </c>
      <c r="G199" s="80">
        <v>2.05</v>
      </c>
      <c r="H199" s="80">
        <v>9.59</v>
      </c>
      <c r="I199" s="37">
        <f t="shared" si="89"/>
        <v>11.64</v>
      </c>
      <c r="J199" s="37">
        <f t="shared" si="90"/>
        <v>1746</v>
      </c>
      <c r="K199" s="37">
        <f t="shared" si="91"/>
        <v>361.42</v>
      </c>
      <c r="L199" s="37">
        <f t="shared" si="92"/>
        <v>2107.42</v>
      </c>
      <c r="M199" s="103">
        <f t="shared" si="93"/>
        <v>0.0060807508781788805</v>
      </c>
      <c r="N199" s="61"/>
    </row>
    <row r="200" spans="1:14" ht="24.75">
      <c r="A200" s="99" t="s">
        <v>23</v>
      </c>
      <c r="B200" s="100" t="s">
        <v>453</v>
      </c>
      <c r="C200" s="46" t="s">
        <v>454</v>
      </c>
      <c r="D200" s="101" t="s">
        <v>455</v>
      </c>
      <c r="E200" s="104" t="s">
        <v>322</v>
      </c>
      <c r="F200" s="37">
        <v>30</v>
      </c>
      <c r="G200" s="87">
        <v>3.74</v>
      </c>
      <c r="H200" s="87">
        <v>1.92</v>
      </c>
      <c r="I200" s="37">
        <f t="shared" si="89"/>
        <v>5.66</v>
      </c>
      <c r="J200" s="37">
        <f t="shared" si="90"/>
        <v>169.8</v>
      </c>
      <c r="K200" s="37">
        <f t="shared" si="91"/>
        <v>35.15</v>
      </c>
      <c r="L200" s="37">
        <f t="shared" si="92"/>
        <v>204.95000000000002</v>
      </c>
      <c r="M200" s="103">
        <f t="shared" si="93"/>
        <v>0.0005913628476918514</v>
      </c>
      <c r="N200" s="61"/>
    </row>
    <row r="201" spans="1:14" ht="15.75">
      <c r="A201" s="99"/>
      <c r="B201" s="105"/>
      <c r="C201" s="85"/>
      <c r="D201" s="98"/>
      <c r="E201" s="104"/>
      <c r="F201" s="37"/>
      <c r="G201" s="106"/>
      <c r="H201" s="66"/>
      <c r="I201" s="37"/>
      <c r="J201" s="37"/>
      <c r="K201" s="37"/>
      <c r="L201" s="37"/>
      <c r="M201" s="103"/>
      <c r="N201" s="61"/>
    </row>
    <row r="202" spans="1:14" ht="15.75">
      <c r="A202" s="107"/>
      <c r="B202" s="108"/>
      <c r="C202" s="117" t="s">
        <v>456</v>
      </c>
      <c r="D202" s="97" t="s">
        <v>457</v>
      </c>
      <c r="E202" s="109" t="s">
        <v>367</v>
      </c>
      <c r="F202" s="68"/>
      <c r="G202" s="110"/>
      <c r="H202" s="118"/>
      <c r="I202" s="68"/>
      <c r="J202" s="112"/>
      <c r="K202" s="112"/>
      <c r="L202" s="50">
        <f>SUM(L204:L213)</f>
        <v>44835.600000000006</v>
      </c>
      <c r="M202" s="29">
        <f>M204+M205+M206+M207+M208+M209+M210+M211+M212+M213</f>
        <v>0.1293686659866932</v>
      </c>
      <c r="N202" s="61"/>
    </row>
    <row r="203" spans="1:14" ht="15.75">
      <c r="A203" s="99"/>
      <c r="B203" s="105"/>
      <c r="C203" s="85"/>
      <c r="D203" s="98"/>
      <c r="E203" s="104"/>
      <c r="F203" s="37"/>
      <c r="G203" s="106"/>
      <c r="H203" s="66"/>
      <c r="I203" s="37"/>
      <c r="J203" s="37"/>
      <c r="K203" s="37"/>
      <c r="L203" s="37"/>
      <c r="M203" s="103"/>
      <c r="N203" s="61"/>
    </row>
    <row r="204" spans="1:14" ht="15.75">
      <c r="A204" s="99" t="s">
        <v>23</v>
      </c>
      <c r="B204" s="100" t="s">
        <v>458</v>
      </c>
      <c r="C204" s="85" t="s">
        <v>459</v>
      </c>
      <c r="D204" s="101" t="s">
        <v>460</v>
      </c>
      <c r="E204" s="104" t="s">
        <v>318</v>
      </c>
      <c r="F204" s="37">
        <v>1</v>
      </c>
      <c r="G204" s="80">
        <v>477.92</v>
      </c>
      <c r="H204" s="80">
        <v>43.96</v>
      </c>
      <c r="I204" s="37">
        <f aca="true" t="shared" si="94" ref="I204:I213">G204+H204</f>
        <v>521.88</v>
      </c>
      <c r="J204" s="37">
        <f aca="true" t="shared" si="95" ref="J204:J213">ROUND((I204*F204),2)</f>
        <v>521.88</v>
      </c>
      <c r="K204" s="37">
        <f aca="true" t="shared" si="96" ref="K204:K213">ROUND((J204*K$14),2)</f>
        <v>108.03</v>
      </c>
      <c r="L204" s="37">
        <f aca="true" t="shared" si="97" ref="L204:L213">J204+K204</f>
        <v>629.91</v>
      </c>
      <c r="M204" s="103">
        <f aca="true" t="shared" si="98" ref="M204:M213">L204/L$226</f>
        <v>0.0018175426757237087</v>
      </c>
      <c r="N204" s="61"/>
    </row>
    <row r="205" spans="1:14" ht="15.75">
      <c r="A205" s="99" t="s">
        <v>23</v>
      </c>
      <c r="B205" s="100" t="s">
        <v>461</v>
      </c>
      <c r="C205" s="85" t="s">
        <v>462</v>
      </c>
      <c r="D205" s="101" t="s">
        <v>463</v>
      </c>
      <c r="E205" s="104" t="s">
        <v>318</v>
      </c>
      <c r="F205" s="37">
        <v>6</v>
      </c>
      <c r="G205" s="80">
        <v>587.76</v>
      </c>
      <c r="H205" s="80">
        <v>266.73</v>
      </c>
      <c r="I205" s="37">
        <f t="shared" si="94"/>
        <v>854.49</v>
      </c>
      <c r="J205" s="37">
        <f t="shared" si="95"/>
        <v>5126.94</v>
      </c>
      <c r="K205" s="37">
        <f t="shared" si="96"/>
        <v>1061.28</v>
      </c>
      <c r="L205" s="37">
        <f t="shared" si="97"/>
        <v>6188.219999999999</v>
      </c>
      <c r="M205" s="103">
        <f t="shared" si="98"/>
        <v>0.017855493541564616</v>
      </c>
      <c r="N205" s="61"/>
    </row>
    <row r="206" spans="1:14" ht="15.75">
      <c r="A206" s="99" t="s">
        <v>23</v>
      </c>
      <c r="B206" s="100" t="s">
        <v>464</v>
      </c>
      <c r="C206" s="85" t="s">
        <v>465</v>
      </c>
      <c r="D206" s="101" t="s">
        <v>466</v>
      </c>
      <c r="E206" s="104" t="s">
        <v>318</v>
      </c>
      <c r="F206" s="37">
        <v>6</v>
      </c>
      <c r="G206" s="80">
        <v>58.6</v>
      </c>
      <c r="H206" s="80">
        <v>1.56</v>
      </c>
      <c r="I206" s="37">
        <f t="shared" si="94"/>
        <v>60.160000000000004</v>
      </c>
      <c r="J206" s="37">
        <f t="shared" si="95"/>
        <v>360.96</v>
      </c>
      <c r="K206" s="37">
        <f t="shared" si="96"/>
        <v>74.72</v>
      </c>
      <c r="L206" s="37">
        <f t="shared" si="97"/>
        <v>435.67999999999995</v>
      </c>
      <c r="M206" s="103">
        <f t="shared" si="98"/>
        <v>0.0012571113221877814</v>
      </c>
      <c r="N206" s="61"/>
    </row>
    <row r="207" spans="1:14" ht="15.75">
      <c r="A207" s="99" t="s">
        <v>23</v>
      </c>
      <c r="B207" s="100" t="s">
        <v>467</v>
      </c>
      <c r="C207" s="85" t="s">
        <v>468</v>
      </c>
      <c r="D207" s="101" t="s">
        <v>469</v>
      </c>
      <c r="E207" s="104" t="s">
        <v>318</v>
      </c>
      <c r="F207" s="37">
        <v>6</v>
      </c>
      <c r="G207" s="80">
        <v>61.58</v>
      </c>
      <c r="H207" s="80">
        <v>5.67</v>
      </c>
      <c r="I207" s="37">
        <f t="shared" si="94"/>
        <v>67.25</v>
      </c>
      <c r="J207" s="37">
        <f t="shared" si="95"/>
        <v>403.5</v>
      </c>
      <c r="K207" s="37">
        <f t="shared" si="96"/>
        <v>83.52</v>
      </c>
      <c r="L207" s="37">
        <f t="shared" si="97"/>
        <v>487.02</v>
      </c>
      <c r="M207" s="103">
        <f t="shared" si="98"/>
        <v>0.0014052477876696045</v>
      </c>
      <c r="N207" s="61"/>
    </row>
    <row r="208" spans="1:14" ht="24.75">
      <c r="A208" s="99" t="s">
        <v>23</v>
      </c>
      <c r="B208" s="100" t="s">
        <v>470</v>
      </c>
      <c r="C208" s="85" t="s">
        <v>471</v>
      </c>
      <c r="D208" s="101" t="s">
        <v>472</v>
      </c>
      <c r="E208" s="104" t="s">
        <v>318</v>
      </c>
      <c r="F208" s="37">
        <v>6</v>
      </c>
      <c r="G208" s="80">
        <v>2927.77</v>
      </c>
      <c r="H208" s="80">
        <v>14.19</v>
      </c>
      <c r="I208" s="37">
        <f t="shared" si="94"/>
        <v>2941.96</v>
      </c>
      <c r="J208" s="37">
        <f t="shared" si="95"/>
        <v>17651.76</v>
      </c>
      <c r="K208" s="37">
        <f t="shared" si="96"/>
        <v>3653.91</v>
      </c>
      <c r="L208" s="37">
        <f t="shared" si="97"/>
        <v>21305.67</v>
      </c>
      <c r="M208" s="103">
        <f t="shared" si="98"/>
        <v>0.061475392452709665</v>
      </c>
      <c r="N208" s="61"/>
    </row>
    <row r="209" spans="1:14" ht="15.75">
      <c r="A209" s="99" t="s">
        <v>23</v>
      </c>
      <c r="B209" s="100" t="s">
        <v>473</v>
      </c>
      <c r="C209" s="85" t="s">
        <v>474</v>
      </c>
      <c r="D209" s="101" t="s">
        <v>475</v>
      </c>
      <c r="E209" s="104" t="s">
        <v>318</v>
      </c>
      <c r="F209" s="37">
        <v>48</v>
      </c>
      <c r="G209" s="80">
        <v>41.66</v>
      </c>
      <c r="H209" s="80">
        <v>11.5</v>
      </c>
      <c r="I209" s="37">
        <f t="shared" si="94"/>
        <v>53.16</v>
      </c>
      <c r="J209" s="37">
        <f t="shared" si="95"/>
        <v>2551.68</v>
      </c>
      <c r="K209" s="37">
        <f t="shared" si="96"/>
        <v>528.2</v>
      </c>
      <c r="L209" s="37">
        <f t="shared" si="97"/>
        <v>3079.88</v>
      </c>
      <c r="M209" s="103">
        <f t="shared" si="98"/>
        <v>0.00888668752061078</v>
      </c>
      <c r="N209" s="61"/>
    </row>
    <row r="210" spans="1:14" ht="15.75">
      <c r="A210" s="99" t="s">
        <v>23</v>
      </c>
      <c r="B210" s="100" t="s">
        <v>476</v>
      </c>
      <c r="C210" s="85" t="s">
        <v>477</v>
      </c>
      <c r="D210" s="101" t="s">
        <v>478</v>
      </c>
      <c r="E210" s="104" t="s">
        <v>318</v>
      </c>
      <c r="F210" s="37">
        <v>2</v>
      </c>
      <c r="G210" s="80">
        <v>17.59</v>
      </c>
      <c r="H210" s="80">
        <v>11.5</v>
      </c>
      <c r="I210" s="37">
        <f t="shared" si="94"/>
        <v>29.09</v>
      </c>
      <c r="J210" s="37">
        <f t="shared" si="95"/>
        <v>58.18</v>
      </c>
      <c r="K210" s="37">
        <f t="shared" si="96"/>
        <v>12.04</v>
      </c>
      <c r="L210" s="37">
        <f t="shared" si="97"/>
        <v>70.22</v>
      </c>
      <c r="M210" s="103">
        <f t="shared" si="98"/>
        <v>0.00020261282832359991</v>
      </c>
      <c r="N210" s="61"/>
    </row>
    <row r="211" spans="1:14" ht="15.75">
      <c r="A211" s="99" t="s">
        <v>23</v>
      </c>
      <c r="B211" s="100" t="s">
        <v>479</v>
      </c>
      <c r="C211" s="85" t="s">
        <v>480</v>
      </c>
      <c r="D211" s="101" t="s">
        <v>481</v>
      </c>
      <c r="E211" s="104" t="s">
        <v>318</v>
      </c>
      <c r="F211" s="37">
        <v>6</v>
      </c>
      <c r="G211" s="80">
        <v>641.42</v>
      </c>
      <c r="H211" s="80">
        <v>30.67</v>
      </c>
      <c r="I211" s="37">
        <f t="shared" si="94"/>
        <v>672.0899999999999</v>
      </c>
      <c r="J211" s="37">
        <f t="shared" si="95"/>
        <v>4032.54</v>
      </c>
      <c r="K211" s="37">
        <f t="shared" si="96"/>
        <v>834.74</v>
      </c>
      <c r="L211" s="37">
        <f t="shared" si="97"/>
        <v>4867.28</v>
      </c>
      <c r="M211" s="103">
        <f t="shared" si="98"/>
        <v>0.014044052507019246</v>
      </c>
      <c r="N211" s="61"/>
    </row>
    <row r="212" spans="1:14" ht="15.75">
      <c r="A212" s="99" t="s">
        <v>23</v>
      </c>
      <c r="B212" s="100" t="s">
        <v>482</v>
      </c>
      <c r="C212" s="85" t="s">
        <v>483</v>
      </c>
      <c r="D212" s="101" t="s">
        <v>484</v>
      </c>
      <c r="E212" s="104" t="s">
        <v>322</v>
      </c>
      <c r="F212" s="37">
        <v>400</v>
      </c>
      <c r="G212" s="80">
        <v>2.46</v>
      </c>
      <c r="H212" s="80">
        <v>4.22</v>
      </c>
      <c r="I212" s="37">
        <f t="shared" si="94"/>
        <v>6.68</v>
      </c>
      <c r="J212" s="37">
        <f t="shared" si="95"/>
        <v>2672</v>
      </c>
      <c r="K212" s="37">
        <f t="shared" si="96"/>
        <v>553.1</v>
      </c>
      <c r="L212" s="37">
        <f t="shared" si="97"/>
        <v>3225.1</v>
      </c>
      <c r="M212" s="103">
        <f t="shared" si="98"/>
        <v>0.009305705392002879</v>
      </c>
      <c r="N212" s="61"/>
    </row>
    <row r="213" spans="1:14" ht="24.75">
      <c r="A213" s="99" t="s">
        <v>23</v>
      </c>
      <c r="B213" s="100" t="s">
        <v>485</v>
      </c>
      <c r="C213" s="85" t="s">
        <v>486</v>
      </c>
      <c r="D213" s="119" t="s">
        <v>487</v>
      </c>
      <c r="E213" s="104" t="s">
        <v>318</v>
      </c>
      <c r="F213" s="37">
        <v>104</v>
      </c>
      <c r="G213" s="80">
        <v>28.55</v>
      </c>
      <c r="H213" s="80">
        <v>7.67</v>
      </c>
      <c r="I213" s="37">
        <f t="shared" si="94"/>
        <v>36.22</v>
      </c>
      <c r="J213" s="37">
        <f t="shared" si="95"/>
        <v>3766.88</v>
      </c>
      <c r="K213" s="37">
        <f t="shared" si="96"/>
        <v>779.74</v>
      </c>
      <c r="L213" s="37">
        <f t="shared" si="97"/>
        <v>4546.62</v>
      </c>
      <c r="M213" s="103">
        <f t="shared" si="98"/>
        <v>0.013118819958881313</v>
      </c>
      <c r="N213" s="61"/>
    </row>
    <row r="214" spans="1:14" ht="14.25">
      <c r="A214" s="33"/>
      <c r="B214" s="85"/>
      <c r="C214" s="85"/>
      <c r="D214" s="63"/>
      <c r="E214" s="63"/>
      <c r="F214" s="37"/>
      <c r="G214" s="66"/>
      <c r="H214" s="66"/>
      <c r="I214" s="37"/>
      <c r="J214" s="37"/>
      <c r="K214" s="37"/>
      <c r="L214" s="37"/>
      <c r="M214" s="39"/>
      <c r="N214" s="61"/>
    </row>
    <row r="215" spans="1:14" ht="14.25">
      <c r="A215" s="22"/>
      <c r="B215" s="22">
        <v>30147</v>
      </c>
      <c r="C215" s="24">
        <v>25</v>
      </c>
      <c r="D215" s="49" t="s">
        <v>488</v>
      </c>
      <c r="E215" s="26"/>
      <c r="F215" s="50"/>
      <c r="G215" s="51"/>
      <c r="H215" s="51"/>
      <c r="I215" s="50"/>
      <c r="J215" s="50"/>
      <c r="K215" s="50"/>
      <c r="L215" s="50">
        <f>SUM(L216:L218)</f>
        <v>1884.21</v>
      </c>
      <c r="M215" s="29">
        <f>SUBTOTAL(9,M216:M218)</f>
        <v>0.005436700616001285</v>
      </c>
      <c r="N215" s="61"/>
    </row>
    <row r="216" spans="1:14" ht="14.25">
      <c r="A216" s="33" t="s">
        <v>43</v>
      </c>
      <c r="B216" s="120" t="s">
        <v>489</v>
      </c>
      <c r="C216" s="85" t="s">
        <v>490</v>
      </c>
      <c r="D216" s="63" t="s">
        <v>491</v>
      </c>
      <c r="E216" s="63" t="s">
        <v>39</v>
      </c>
      <c r="F216" s="37">
        <v>2</v>
      </c>
      <c r="G216" s="121">
        <v>172.31</v>
      </c>
      <c r="H216" s="122">
        <v>20.84</v>
      </c>
      <c r="I216" s="37">
        <f aca="true" t="shared" si="99" ref="I216:I218">G216+H216</f>
        <v>193.15</v>
      </c>
      <c r="J216" s="37">
        <f aca="true" t="shared" si="100" ref="J216:J218">ROUND((I216*F216),2)</f>
        <v>386.3</v>
      </c>
      <c r="K216" s="37">
        <f aca="true" t="shared" si="101" ref="K216:K218">ROUND((J216*K$14),2)</f>
        <v>79.96</v>
      </c>
      <c r="L216" s="37">
        <f aca="true" t="shared" si="102" ref="L216:L218">J216+K216</f>
        <v>466.26</v>
      </c>
      <c r="M216" s="39">
        <f aca="true" t="shared" si="103" ref="M216:M218">L216/L$226</f>
        <v>0.001345346871748244</v>
      </c>
      <c r="N216" s="61"/>
    </row>
    <row r="217" spans="1:14" ht="14.25">
      <c r="A217" s="33" t="s">
        <v>43</v>
      </c>
      <c r="B217" s="123" t="s">
        <v>492</v>
      </c>
      <c r="C217" s="85" t="s">
        <v>493</v>
      </c>
      <c r="D217" s="63" t="s">
        <v>494</v>
      </c>
      <c r="E217" s="63" t="s">
        <v>27</v>
      </c>
      <c r="F217" s="37">
        <v>38.67</v>
      </c>
      <c r="G217" s="121">
        <v>8.63</v>
      </c>
      <c r="H217" s="122">
        <v>2.19</v>
      </c>
      <c r="I217" s="37">
        <f t="shared" si="99"/>
        <v>10.82</v>
      </c>
      <c r="J217" s="37">
        <f t="shared" si="100"/>
        <v>418.41</v>
      </c>
      <c r="K217" s="37">
        <f t="shared" si="101"/>
        <v>86.61</v>
      </c>
      <c r="L217" s="37">
        <f t="shared" si="102"/>
        <v>505.02000000000004</v>
      </c>
      <c r="M217" s="39">
        <f t="shared" si="103"/>
        <v>0.0014571849980060444</v>
      </c>
      <c r="N217" s="61"/>
    </row>
    <row r="218" spans="1:14" ht="24.75">
      <c r="A218" s="33" t="s">
        <v>43</v>
      </c>
      <c r="B218" s="124" t="s">
        <v>495</v>
      </c>
      <c r="C218" s="85" t="s">
        <v>496</v>
      </c>
      <c r="D218" s="125" t="s">
        <v>497</v>
      </c>
      <c r="E218" s="56" t="s">
        <v>51</v>
      </c>
      <c r="F218" s="37">
        <v>22</v>
      </c>
      <c r="G218" s="126">
        <v>31.92</v>
      </c>
      <c r="H218" s="127">
        <v>2.46</v>
      </c>
      <c r="I218" s="37">
        <f t="shared" si="99"/>
        <v>34.38</v>
      </c>
      <c r="J218" s="37">
        <f t="shared" si="100"/>
        <v>756.36</v>
      </c>
      <c r="K218" s="37">
        <f t="shared" si="101"/>
        <v>156.57</v>
      </c>
      <c r="L218" s="37">
        <f t="shared" si="102"/>
        <v>912.9300000000001</v>
      </c>
      <c r="M218" s="39">
        <f t="shared" si="103"/>
        <v>0.0026341687462469966</v>
      </c>
      <c r="N218" s="61"/>
    </row>
    <row r="219" spans="1:14" ht="14.25">
      <c r="A219" s="33"/>
      <c r="B219" s="79"/>
      <c r="C219" s="46"/>
      <c r="D219" s="79"/>
      <c r="E219" s="56"/>
      <c r="F219" s="37"/>
      <c r="G219" s="38"/>
      <c r="H219" s="38"/>
      <c r="I219" s="37"/>
      <c r="J219" s="37"/>
      <c r="K219" s="37"/>
      <c r="L219" s="37"/>
      <c r="M219" s="39"/>
      <c r="N219" s="61"/>
    </row>
    <row r="220" spans="1:14" s="31" customFormat="1" ht="14.25">
      <c r="A220" s="22"/>
      <c r="B220" s="22">
        <v>55</v>
      </c>
      <c r="C220" s="24">
        <v>26</v>
      </c>
      <c r="D220" s="49" t="s">
        <v>498</v>
      </c>
      <c r="E220" s="26"/>
      <c r="F220" s="50"/>
      <c r="G220" s="51"/>
      <c r="H220" s="51"/>
      <c r="I220" s="50"/>
      <c r="J220" s="50"/>
      <c r="K220" s="50"/>
      <c r="L220" s="50">
        <f>L221</f>
        <v>4048.77</v>
      </c>
      <c r="M220" s="29">
        <f>SUBTOTAL(9,M221)</f>
        <v>0.011682323282992619</v>
      </c>
      <c r="N220" s="52"/>
    </row>
    <row r="221" spans="1:13" ht="14.25">
      <c r="A221" s="33" t="s">
        <v>23</v>
      </c>
      <c r="B221" s="33" t="s">
        <v>499</v>
      </c>
      <c r="C221" s="46" t="s">
        <v>500</v>
      </c>
      <c r="D221" s="47" t="s">
        <v>501</v>
      </c>
      <c r="E221" s="56" t="s">
        <v>27</v>
      </c>
      <c r="F221" s="37">
        <v>307.18</v>
      </c>
      <c r="G221" s="128">
        <v>0</v>
      </c>
      <c r="H221" s="80">
        <v>10.92</v>
      </c>
      <c r="I221" s="37">
        <f>G221+H221</f>
        <v>10.92</v>
      </c>
      <c r="J221" s="37">
        <f>ROUND((I221*F221),2)</f>
        <v>3354.41</v>
      </c>
      <c r="K221" s="37">
        <f>ROUND((J221*K$14),2)</f>
        <v>694.36</v>
      </c>
      <c r="L221" s="37">
        <f>J221+K221</f>
        <v>4048.77</v>
      </c>
      <c r="M221" s="39">
        <f>L221/L$226</f>
        <v>0.011682323282992619</v>
      </c>
    </row>
    <row r="222" spans="1:13" ht="14.25">
      <c r="A222" s="33"/>
      <c r="B222" s="83"/>
      <c r="C222" s="46"/>
      <c r="D222" s="47"/>
      <c r="E222" s="56"/>
      <c r="F222" s="37"/>
      <c r="G222" s="129"/>
      <c r="H222" s="129"/>
      <c r="I222" s="37"/>
      <c r="J222" s="37"/>
      <c r="K222" s="37"/>
      <c r="L222" s="37"/>
      <c r="M222" s="39"/>
    </row>
    <row r="223" spans="1:13" ht="31.5" customHeight="1">
      <c r="A223" s="130" t="s">
        <v>502</v>
      </c>
      <c r="B223" s="130"/>
      <c r="C223" s="130"/>
      <c r="D223" s="130"/>
      <c r="E223" s="130"/>
      <c r="F223" s="130"/>
      <c r="G223" s="130"/>
      <c r="H223" s="130"/>
      <c r="I223" s="130"/>
      <c r="J223" s="130"/>
      <c r="K223" s="130"/>
      <c r="L223" s="130"/>
      <c r="M223" s="130"/>
    </row>
    <row r="224" spans="1:13" ht="14.25">
      <c r="A224" s="130"/>
      <c r="B224" s="130"/>
      <c r="C224" s="130"/>
      <c r="D224" s="130"/>
      <c r="E224" s="130"/>
      <c r="F224" s="130"/>
      <c r="G224" s="130"/>
      <c r="H224" s="130"/>
      <c r="I224" s="130"/>
      <c r="J224" s="130"/>
      <c r="K224" s="130"/>
      <c r="L224" s="130"/>
      <c r="M224" s="130"/>
    </row>
    <row r="225" spans="1:13" ht="14.25">
      <c r="A225" s="33"/>
      <c r="B225" s="83"/>
      <c r="C225" s="46"/>
      <c r="D225" s="79"/>
      <c r="E225" s="56"/>
      <c r="F225" s="37"/>
      <c r="G225" s="129"/>
      <c r="H225" s="129"/>
      <c r="I225" s="37"/>
      <c r="J225" s="37"/>
      <c r="K225" s="37"/>
      <c r="L225" s="37"/>
      <c r="M225" s="39"/>
    </row>
    <row r="226" spans="1:13" s="5" customFormat="1" ht="14.25">
      <c r="A226" s="88"/>
      <c r="B226" s="88"/>
      <c r="C226" s="24"/>
      <c r="D226" s="22" t="s">
        <v>503</v>
      </c>
      <c r="E226" s="131"/>
      <c r="F226" s="131"/>
      <c r="G226" s="131"/>
      <c r="H226" s="131"/>
      <c r="I226" s="131"/>
      <c r="J226" s="131"/>
      <c r="K226" s="131"/>
      <c r="L226" s="27">
        <f>SUM(L15,L19,L25,L40,L44,L49,L53,L57,L62,L65,L68,L72,L75,L80,L84,L91,L96,L99,L106,L110,L113,L119,L138,L148,L167,L202,L215,L220)</f>
        <v>346572.3299999999</v>
      </c>
      <c r="M226" s="29">
        <f>SUM(M220+M215+M202+M167+M148+M138+M119+M113+M110+M106+M99+M96+M91+M84+M80+M75+M72+M68+M65+M62+M57+M52+M53+M49+M44+M40+M25+M19+M15)</f>
        <v>1.0000000000000004</v>
      </c>
    </row>
    <row r="227" spans="1:13" ht="14.25">
      <c r="A227" s="132" t="s">
        <v>504</v>
      </c>
      <c r="B227" s="132"/>
      <c r="C227" s="132"/>
      <c r="D227" s="132"/>
      <c r="E227" s="132"/>
      <c r="F227" s="132"/>
      <c r="G227" s="132"/>
      <c r="H227" s="132"/>
      <c r="I227" s="132"/>
      <c r="J227" s="132"/>
      <c r="K227" s="132"/>
      <c r="L227" s="132"/>
      <c r="M227" s="132"/>
    </row>
    <row r="228" spans="1:13" ht="14.25">
      <c r="A228" s="133"/>
      <c r="B228" s="134"/>
      <c r="C228" s="135"/>
      <c r="D228" s="135"/>
      <c r="E228" s="135"/>
      <c r="F228" s="135"/>
      <c r="G228" s="135"/>
      <c r="H228" s="135"/>
      <c r="I228" s="135"/>
      <c r="J228" s="135"/>
      <c r="K228" s="134"/>
      <c r="L228" s="135"/>
      <c r="M228" s="136"/>
    </row>
    <row r="229" spans="1:13" ht="14.25">
      <c r="A229" s="133"/>
      <c r="B229" s="134"/>
      <c r="C229" s="135"/>
      <c r="D229" s="135"/>
      <c r="E229" s="135"/>
      <c r="F229" s="135"/>
      <c r="G229" s="135"/>
      <c r="H229" s="135"/>
      <c r="I229" s="135"/>
      <c r="J229" s="135"/>
      <c r="K229" s="134"/>
      <c r="L229" s="135"/>
      <c r="M229" s="136"/>
    </row>
    <row r="230" spans="1:13" ht="14.25">
      <c r="A230" s="133"/>
      <c r="B230" s="134"/>
      <c r="C230" s="135"/>
      <c r="D230" s="135"/>
      <c r="E230" s="135"/>
      <c r="F230" s="135"/>
      <c r="G230" s="135"/>
      <c r="H230" s="135"/>
      <c r="I230" s="135"/>
      <c r="J230" s="135"/>
      <c r="K230" s="134"/>
      <c r="L230" s="135"/>
      <c r="M230" s="136"/>
    </row>
    <row r="231" spans="1:13" ht="14.25">
      <c r="A231" s="137" t="s">
        <v>505</v>
      </c>
      <c r="B231" s="137"/>
      <c r="C231" s="137"/>
      <c r="D231" s="137"/>
      <c r="E231" s="137"/>
      <c r="F231" s="137"/>
      <c r="G231" s="137"/>
      <c r="H231" s="137"/>
      <c r="I231" s="137"/>
      <c r="J231" s="137"/>
      <c r="K231" s="137"/>
      <c r="L231" s="137"/>
      <c r="M231" s="137"/>
    </row>
    <row r="232" spans="1:13" ht="15.75">
      <c r="A232" s="133"/>
      <c r="B232" s="134"/>
      <c r="C232" s="135"/>
      <c r="D232" s="135" t="s">
        <v>506</v>
      </c>
      <c r="E232" s="135"/>
      <c r="F232" s="135"/>
      <c r="G232" s="135"/>
      <c r="H232" s="135"/>
      <c r="I232" s="135"/>
      <c r="J232" s="135"/>
      <c r="K232" s="134"/>
      <c r="L232" s="135"/>
      <c r="M232" s="136"/>
    </row>
    <row r="233" spans="1:13" ht="14.25">
      <c r="A233" s="138" t="s">
        <v>507</v>
      </c>
      <c r="B233" s="138"/>
      <c r="C233" s="138"/>
      <c r="D233" s="138"/>
      <c r="E233" s="138"/>
      <c r="F233" s="138"/>
      <c r="G233" s="138"/>
      <c r="H233" s="138"/>
      <c r="I233" s="138"/>
      <c r="J233" s="138"/>
      <c r="K233" s="138"/>
      <c r="L233" s="138"/>
      <c r="M233" s="138"/>
    </row>
  </sheetData>
  <sheetProtection password="D9A6" sheet="1"/>
  <mergeCells count="20">
    <mergeCell ref="A7:M7"/>
    <mergeCell ref="A8:D8"/>
    <mergeCell ref="A9:D9"/>
    <mergeCell ref="A10:D10"/>
    <mergeCell ref="A11:E11"/>
    <mergeCell ref="A12:M12"/>
    <mergeCell ref="A13:A14"/>
    <mergeCell ref="B13:B14"/>
    <mergeCell ref="C13:C14"/>
    <mergeCell ref="D13:D14"/>
    <mergeCell ref="E13:E14"/>
    <mergeCell ref="G13:I13"/>
    <mergeCell ref="J13:J14"/>
    <mergeCell ref="L13:L14"/>
    <mergeCell ref="A223:M223"/>
    <mergeCell ref="A224:M224"/>
    <mergeCell ref="A227:M227"/>
    <mergeCell ref="A231:M231"/>
    <mergeCell ref="D232:G232"/>
    <mergeCell ref="A233:M233"/>
  </mergeCells>
  <printOptions horizontalCentered="1" verticalCentered="1"/>
  <pageMargins left="1.4958333333333333" right="0.11805555555555555" top="0.325" bottom="0.7479166666666667" header="0.5118055555555555" footer="0.15763888888888888"/>
  <pageSetup horizontalDpi="300" verticalDpi="300" orientation="landscape" paperSize="9" scale="70"/>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K115"/>
  <sheetViews>
    <sheetView workbookViewId="0" topLeftCell="A1">
      <selection activeCell="A1" activeCellId="1" sqref="H16 A1"/>
    </sheetView>
  </sheetViews>
  <sheetFormatPr defaultColWidth="11.421875" defaultRowHeight="12.75"/>
  <cols>
    <col min="1" max="1" width="8.7109375" style="0" customWidth="1"/>
    <col min="2" max="8" width="11.57421875" style="0" customWidth="1"/>
    <col min="9" max="9" width="14.421875" style="0" customWidth="1"/>
    <col min="10" max="16384" width="11.57421875" style="0" customWidth="1"/>
  </cols>
  <sheetData>
    <row r="1" spans="1:9" ht="18.75">
      <c r="A1" s="139"/>
      <c r="B1" s="140" t="s">
        <v>508</v>
      </c>
      <c r="C1" s="140"/>
      <c r="D1" s="140"/>
      <c r="E1" s="140"/>
      <c r="F1" s="140"/>
      <c r="G1" s="140"/>
      <c r="H1" s="140"/>
      <c r="I1" s="140"/>
    </row>
    <row r="2" spans="1:9" ht="18.75">
      <c r="A2" s="139"/>
      <c r="B2" s="141"/>
      <c r="C2" s="139"/>
      <c r="D2" s="139"/>
      <c r="E2" s="139"/>
      <c r="F2" s="139"/>
      <c r="G2" s="139"/>
      <c r="H2" s="139"/>
      <c r="I2" s="139"/>
    </row>
    <row r="3" spans="1:9" ht="14.25">
      <c r="A3" s="142">
        <f>PLANILHA!A8</f>
        <v>0</v>
      </c>
      <c r="B3" s="142"/>
      <c r="C3" s="142"/>
      <c r="D3" s="142"/>
      <c r="E3" s="142"/>
      <c r="F3" s="142"/>
      <c r="G3" s="142"/>
      <c r="H3" s="142"/>
      <c r="I3" s="142"/>
    </row>
    <row r="4" spans="1:9" ht="14.25">
      <c r="A4" s="142">
        <f>PLANILHA!A9</f>
        <v>0</v>
      </c>
      <c r="B4" s="142"/>
      <c r="C4" s="142"/>
      <c r="D4" s="142"/>
      <c r="E4" s="142"/>
      <c r="F4" s="142"/>
      <c r="G4" s="142"/>
      <c r="H4" s="142"/>
      <c r="I4" s="142"/>
    </row>
    <row r="5" spans="1:9" ht="14.25">
      <c r="A5" s="142">
        <f>PLANILHA!A10</f>
        <v>0</v>
      </c>
      <c r="B5" s="142"/>
      <c r="C5" s="142"/>
      <c r="D5" s="142"/>
      <c r="E5" s="142"/>
      <c r="F5" s="142"/>
      <c r="G5" s="142"/>
      <c r="H5" s="142"/>
      <c r="I5" s="142"/>
    </row>
    <row r="6" spans="1:9" ht="14.25">
      <c r="A6" s="142">
        <f>PLANILHA!A11</f>
        <v>0</v>
      </c>
      <c r="B6" s="142"/>
      <c r="C6" s="142"/>
      <c r="D6" s="142"/>
      <c r="E6" s="142"/>
      <c r="F6" s="142"/>
      <c r="G6" s="142"/>
      <c r="H6" s="142"/>
      <c r="I6" s="142"/>
    </row>
    <row r="7" spans="1:2" ht="16.5">
      <c r="A7" s="143"/>
      <c r="B7" s="143"/>
    </row>
    <row r="8" spans="1:9" ht="14.25">
      <c r="A8" s="144">
        <v>1</v>
      </c>
      <c r="B8" s="145" t="s">
        <v>509</v>
      </c>
      <c r="C8" s="145"/>
      <c r="D8" s="145"/>
      <c r="E8" s="145"/>
      <c r="F8" s="145"/>
      <c r="G8" s="145"/>
      <c r="H8" s="145"/>
      <c r="I8" s="145"/>
    </row>
    <row r="9" spans="1:9" ht="24.75">
      <c r="A9" s="144"/>
      <c r="B9" s="146" t="s">
        <v>510</v>
      </c>
      <c r="C9" s="146"/>
      <c r="D9" s="146"/>
      <c r="E9" s="146"/>
      <c r="F9" s="146"/>
      <c r="G9" s="146"/>
      <c r="H9" s="146"/>
      <c r="I9" s="146"/>
    </row>
    <row r="10" spans="1:9" ht="47.25">
      <c r="A10" s="144"/>
      <c r="B10" s="147" t="s">
        <v>511</v>
      </c>
      <c r="C10" s="147"/>
      <c r="D10" s="147"/>
      <c r="E10" s="147"/>
      <c r="F10" s="147"/>
      <c r="G10" s="147"/>
      <c r="H10" s="147"/>
      <c r="I10" s="147"/>
    </row>
    <row r="11" spans="1:9" ht="14.25">
      <c r="A11" s="144"/>
      <c r="B11" s="148"/>
      <c r="C11" s="148"/>
      <c r="D11" s="148"/>
      <c r="E11" s="148"/>
      <c r="F11" s="148"/>
      <c r="G11" s="148"/>
      <c r="H11" s="148"/>
      <c r="I11" s="148"/>
    </row>
    <row r="12" spans="1:9" ht="14.25">
      <c r="A12" s="144">
        <v>2</v>
      </c>
      <c r="B12" s="149" t="s">
        <v>512</v>
      </c>
      <c r="C12" s="150"/>
      <c r="D12" s="150"/>
      <c r="E12" s="150"/>
      <c r="F12" s="150"/>
      <c r="G12" s="150"/>
      <c r="H12" s="150"/>
      <c r="I12" s="150"/>
    </row>
    <row r="13" spans="1:9" ht="14.25">
      <c r="A13" s="144" t="s">
        <v>34</v>
      </c>
      <c r="B13" s="149" t="s">
        <v>513</v>
      </c>
      <c r="C13" s="150"/>
      <c r="D13" s="150"/>
      <c r="E13" s="150"/>
      <c r="F13" s="150"/>
      <c r="G13" s="150"/>
      <c r="H13" s="150"/>
      <c r="I13" s="150"/>
    </row>
    <row r="14" spans="1:9" ht="24.75">
      <c r="A14" s="151"/>
      <c r="B14" s="146" t="s">
        <v>514</v>
      </c>
      <c r="C14" s="146"/>
      <c r="D14" s="146"/>
      <c r="E14" s="146"/>
      <c r="F14" s="146"/>
      <c r="G14" s="146"/>
      <c r="H14" s="146"/>
      <c r="I14" s="146"/>
    </row>
    <row r="15" spans="1:9" ht="14.25">
      <c r="A15" s="144"/>
      <c r="B15" s="150"/>
      <c r="C15" s="150"/>
      <c r="D15" s="150"/>
      <c r="E15" s="150"/>
      <c r="F15" s="150"/>
      <c r="G15" s="150"/>
      <c r="H15" s="150"/>
      <c r="I15" s="150"/>
    </row>
    <row r="16" spans="1:9" ht="14.25">
      <c r="A16" s="144" t="s">
        <v>37</v>
      </c>
      <c r="B16" s="149" t="s">
        <v>515</v>
      </c>
      <c r="C16" s="150"/>
      <c r="D16" s="150"/>
      <c r="E16" s="150"/>
      <c r="F16" s="150"/>
      <c r="G16" s="150"/>
      <c r="H16" s="150"/>
      <c r="I16" s="150"/>
    </row>
    <row r="17" spans="1:9" ht="24.75" customHeight="1">
      <c r="A17" s="151"/>
      <c r="B17" s="147" t="s">
        <v>516</v>
      </c>
      <c r="C17" s="147"/>
      <c r="D17" s="147"/>
      <c r="E17" s="147"/>
      <c r="F17" s="147"/>
      <c r="G17" s="147"/>
      <c r="H17" s="147"/>
      <c r="I17" s="147"/>
    </row>
    <row r="18" spans="1:9" ht="14.25">
      <c r="A18" s="144"/>
      <c r="B18" s="150"/>
      <c r="C18" s="150"/>
      <c r="D18" s="150"/>
      <c r="E18" s="150"/>
      <c r="F18" s="150"/>
      <c r="G18" s="150"/>
      <c r="H18" s="150"/>
      <c r="I18" s="150"/>
    </row>
    <row r="19" spans="1:9" ht="14.25">
      <c r="A19" s="144" t="s">
        <v>41</v>
      </c>
      <c r="B19" s="149" t="s">
        <v>517</v>
      </c>
      <c r="C19" s="150"/>
      <c r="D19" s="150"/>
      <c r="E19" s="150"/>
      <c r="F19" s="150"/>
      <c r="G19" s="150"/>
      <c r="H19" s="150"/>
      <c r="I19" s="150"/>
    </row>
    <row r="20" spans="1:9" ht="24.75">
      <c r="A20" s="151"/>
      <c r="B20" s="147" t="s">
        <v>518</v>
      </c>
      <c r="C20" s="147"/>
      <c r="D20" s="147"/>
      <c r="E20" s="147"/>
      <c r="F20" s="147"/>
      <c r="G20" s="147"/>
      <c r="H20" s="147"/>
      <c r="I20" s="147"/>
    </row>
    <row r="21" spans="1:9" ht="14.25">
      <c r="A21" s="144"/>
      <c r="B21" s="150"/>
      <c r="C21" s="150"/>
      <c r="D21" s="150"/>
      <c r="E21" s="150"/>
      <c r="F21" s="150"/>
      <c r="G21" s="150"/>
      <c r="H21" s="150"/>
      <c r="I21" s="150"/>
    </row>
    <row r="22" spans="1:9" ht="14.25">
      <c r="A22" s="144" t="s">
        <v>45</v>
      </c>
      <c r="B22" s="149" t="s">
        <v>519</v>
      </c>
      <c r="C22" s="150"/>
      <c r="D22" s="150"/>
      <c r="E22" s="150"/>
      <c r="F22" s="150"/>
      <c r="G22" s="150"/>
      <c r="H22" s="150"/>
      <c r="I22" s="150"/>
    </row>
    <row r="23" spans="1:9" ht="36">
      <c r="A23" s="151"/>
      <c r="B23" s="147" t="s">
        <v>520</v>
      </c>
      <c r="C23" s="147"/>
      <c r="D23" s="147"/>
      <c r="E23" s="147"/>
      <c r="F23" s="147"/>
      <c r="G23" s="147"/>
      <c r="H23" s="147"/>
      <c r="I23" s="147"/>
    </row>
    <row r="24" spans="1:9" ht="14.25">
      <c r="A24" s="144"/>
      <c r="B24" s="150"/>
      <c r="C24" s="150"/>
      <c r="D24" s="150"/>
      <c r="E24" s="150"/>
      <c r="F24" s="150"/>
      <c r="G24" s="150"/>
      <c r="H24" s="150"/>
      <c r="I24" s="150"/>
    </row>
    <row r="25" spans="1:9" ht="14.25">
      <c r="A25" s="144" t="s">
        <v>521</v>
      </c>
      <c r="B25" s="149" t="s">
        <v>522</v>
      </c>
      <c r="C25" s="150"/>
      <c r="D25" s="150"/>
      <c r="E25" s="150"/>
      <c r="F25" s="150"/>
      <c r="G25" s="150"/>
      <c r="H25" s="150"/>
      <c r="I25" s="150"/>
    </row>
    <row r="26" spans="1:9" ht="24.75">
      <c r="A26" s="151"/>
      <c r="B26" s="147" t="s">
        <v>523</v>
      </c>
      <c r="C26" s="147"/>
      <c r="D26" s="147"/>
      <c r="E26" s="147"/>
      <c r="F26" s="147"/>
      <c r="G26" s="147"/>
      <c r="H26" s="147"/>
      <c r="I26" s="147"/>
    </row>
    <row r="27" spans="1:9" ht="14.25">
      <c r="A27" s="144"/>
      <c r="B27" s="150"/>
      <c r="C27" s="150"/>
      <c r="D27" s="150"/>
      <c r="E27" s="150"/>
      <c r="F27" s="150"/>
      <c r="G27" s="150"/>
      <c r="H27" s="150"/>
      <c r="I27" s="150"/>
    </row>
    <row r="28" spans="1:9" ht="14.25">
      <c r="A28" s="144" t="s">
        <v>524</v>
      </c>
      <c r="B28" s="149" t="s">
        <v>525</v>
      </c>
      <c r="C28" s="150"/>
      <c r="D28" s="150"/>
      <c r="E28" s="150"/>
      <c r="F28" s="150"/>
      <c r="G28" s="150"/>
      <c r="H28" s="150"/>
      <c r="I28" s="150"/>
    </row>
    <row r="29" spans="1:9" ht="24.75">
      <c r="A29" s="151"/>
      <c r="B29" s="147" t="s">
        <v>526</v>
      </c>
      <c r="C29" s="147"/>
      <c r="D29" s="147"/>
      <c r="E29" s="147"/>
      <c r="F29" s="147"/>
      <c r="G29" s="147"/>
      <c r="H29" s="147"/>
      <c r="I29" s="147"/>
    </row>
    <row r="30" spans="1:9" ht="14.25">
      <c r="A30" s="144"/>
      <c r="B30" s="150"/>
      <c r="C30" s="150"/>
      <c r="D30" s="150"/>
      <c r="E30" s="150"/>
      <c r="F30" s="150"/>
      <c r="G30" s="150"/>
      <c r="H30" s="150"/>
      <c r="I30" s="150"/>
    </row>
    <row r="31" spans="1:9" ht="14.25">
      <c r="A31" s="144" t="s">
        <v>527</v>
      </c>
      <c r="B31" s="149" t="s">
        <v>528</v>
      </c>
      <c r="C31" s="150"/>
      <c r="D31" s="150"/>
      <c r="E31" s="150"/>
      <c r="F31" s="150"/>
      <c r="G31" s="150"/>
      <c r="H31" s="150"/>
      <c r="I31" s="150"/>
    </row>
    <row r="32" spans="1:9" ht="14.25" customHeight="1">
      <c r="A32" s="151"/>
      <c r="B32" s="147" t="s">
        <v>529</v>
      </c>
      <c r="C32" s="147"/>
      <c r="D32" s="147"/>
      <c r="E32" s="147"/>
      <c r="F32" s="147"/>
      <c r="G32" s="147"/>
      <c r="H32" s="147"/>
      <c r="I32" s="147"/>
    </row>
    <row r="33" spans="1:9" ht="24.75" customHeight="1">
      <c r="A33" s="151"/>
      <c r="B33" s="147" t="s">
        <v>530</v>
      </c>
      <c r="C33" s="147"/>
      <c r="D33" s="147"/>
      <c r="E33" s="147"/>
      <c r="F33" s="147"/>
      <c r="G33" s="147"/>
      <c r="H33" s="147"/>
      <c r="I33" s="147"/>
    </row>
    <row r="34" spans="1:9" ht="14.25">
      <c r="A34" s="144"/>
      <c r="B34" s="150"/>
      <c r="C34" s="150"/>
      <c r="D34" s="150"/>
      <c r="E34" s="150"/>
      <c r="F34" s="150"/>
      <c r="G34" s="150"/>
      <c r="H34" s="150"/>
      <c r="I34" s="150"/>
    </row>
    <row r="35" spans="1:9" ht="14.25">
      <c r="A35" s="144" t="s">
        <v>531</v>
      </c>
      <c r="B35" s="149" t="s">
        <v>532</v>
      </c>
      <c r="C35" s="150"/>
      <c r="D35" s="150"/>
      <c r="E35" s="150"/>
      <c r="F35" s="150"/>
      <c r="G35" s="150"/>
      <c r="H35" s="150"/>
      <c r="I35" s="150"/>
    </row>
    <row r="36" spans="1:9" ht="24.75" customHeight="1">
      <c r="A36" s="151"/>
      <c r="B36" s="147" t="s">
        <v>533</v>
      </c>
      <c r="C36" s="147"/>
      <c r="D36" s="147"/>
      <c r="E36" s="147"/>
      <c r="F36" s="147"/>
      <c r="G36" s="147"/>
      <c r="H36" s="147"/>
      <c r="I36" s="147"/>
    </row>
    <row r="37" spans="1:9" ht="14.25">
      <c r="A37" s="144"/>
      <c r="B37" s="150"/>
      <c r="C37" s="150"/>
      <c r="D37" s="150"/>
      <c r="E37" s="150"/>
      <c r="F37" s="150"/>
      <c r="G37" s="150"/>
      <c r="H37" s="150"/>
      <c r="I37" s="150"/>
    </row>
    <row r="38" spans="1:9" ht="14.25">
      <c r="A38" s="144" t="s">
        <v>534</v>
      </c>
      <c r="B38" s="149" t="s">
        <v>535</v>
      </c>
      <c r="C38" s="150"/>
      <c r="D38" s="150"/>
      <c r="E38" s="150"/>
      <c r="F38" s="150"/>
      <c r="G38" s="150"/>
      <c r="H38" s="150"/>
      <c r="I38" s="150"/>
    </row>
    <row r="39" spans="1:9" ht="36" customHeight="1">
      <c r="A39" s="151"/>
      <c r="B39" s="147" t="s">
        <v>536</v>
      </c>
      <c r="C39" s="147"/>
      <c r="D39" s="147"/>
      <c r="E39" s="147"/>
      <c r="F39" s="147"/>
      <c r="G39" s="147"/>
      <c r="H39" s="147"/>
      <c r="I39" s="147"/>
    </row>
    <row r="40" spans="1:9" ht="14.25">
      <c r="A40" s="144"/>
      <c r="B40" s="150"/>
      <c r="C40" s="150"/>
      <c r="D40" s="150"/>
      <c r="E40" s="150"/>
      <c r="F40" s="150"/>
      <c r="G40" s="150"/>
      <c r="H40" s="150"/>
      <c r="I40" s="150"/>
    </row>
    <row r="41" spans="1:9" ht="14.25" customHeight="1">
      <c r="A41" s="144" t="s">
        <v>537</v>
      </c>
      <c r="B41" s="152" t="s">
        <v>538</v>
      </c>
      <c r="C41" s="152"/>
      <c r="D41" s="152"/>
      <c r="E41" s="152"/>
      <c r="F41" s="152"/>
      <c r="G41" s="152"/>
      <c r="H41" s="152"/>
      <c r="I41" s="152"/>
    </row>
    <row r="42" spans="1:9" ht="137.25" customHeight="1">
      <c r="A42" s="153"/>
      <c r="B42" s="154" t="s">
        <v>539</v>
      </c>
      <c r="C42" s="154"/>
      <c r="D42" s="154"/>
      <c r="E42" s="154"/>
      <c r="F42" s="154"/>
      <c r="G42" s="154"/>
      <c r="H42" s="154"/>
      <c r="I42" s="154"/>
    </row>
    <row r="43" spans="1:9" ht="14.25">
      <c r="A43" s="144"/>
      <c r="B43" s="150"/>
      <c r="C43" s="150"/>
      <c r="D43" s="150"/>
      <c r="E43" s="150"/>
      <c r="F43" s="150"/>
      <c r="G43" s="150"/>
      <c r="H43" s="150"/>
      <c r="I43" s="150"/>
    </row>
    <row r="44" spans="1:9" ht="14.25">
      <c r="A44" s="144" t="s">
        <v>540</v>
      </c>
      <c r="B44" s="145" t="s">
        <v>541</v>
      </c>
      <c r="C44" s="145"/>
      <c r="D44" s="145"/>
      <c r="E44" s="145"/>
      <c r="F44" s="145"/>
      <c r="G44" s="145"/>
      <c r="H44" s="150"/>
      <c r="I44" s="150"/>
    </row>
    <row r="45" spans="1:9" ht="36">
      <c r="A45" s="144"/>
      <c r="B45" s="147" t="s">
        <v>542</v>
      </c>
      <c r="C45" s="147"/>
      <c r="D45" s="147"/>
      <c r="E45" s="147"/>
      <c r="F45" s="147"/>
      <c r="G45" s="147"/>
      <c r="H45" s="147"/>
      <c r="I45" s="147"/>
    </row>
    <row r="46" spans="1:9" ht="14.25">
      <c r="A46" s="144"/>
      <c r="B46" s="150"/>
      <c r="C46" s="150"/>
      <c r="D46" s="150"/>
      <c r="E46" s="150"/>
      <c r="F46" s="150"/>
      <c r="G46" s="150"/>
      <c r="H46" s="150"/>
      <c r="I46" s="150"/>
    </row>
    <row r="47" spans="1:9" ht="14.25">
      <c r="A47" s="144" t="s">
        <v>543</v>
      </c>
      <c r="B47" s="145" t="s">
        <v>544</v>
      </c>
      <c r="C47" s="145"/>
      <c r="D47" s="145"/>
      <c r="E47" s="145"/>
      <c r="F47" s="145"/>
      <c r="G47" s="145"/>
      <c r="H47" s="145"/>
      <c r="I47" s="145"/>
    </row>
    <row r="48" spans="1:9" ht="14.25">
      <c r="A48" s="144"/>
      <c r="B48" s="147" t="s">
        <v>545</v>
      </c>
      <c r="C48" s="147"/>
      <c r="D48" s="147"/>
      <c r="E48" s="147"/>
      <c r="F48" s="147"/>
      <c r="G48" s="147"/>
      <c r="H48" s="147"/>
      <c r="I48" s="147"/>
    </row>
    <row r="49" spans="1:9" ht="24.75">
      <c r="A49" s="144"/>
      <c r="B49" s="147" t="s">
        <v>546</v>
      </c>
      <c r="C49" s="147"/>
      <c r="D49" s="147"/>
      <c r="E49" s="147"/>
      <c r="F49" s="147"/>
      <c r="G49" s="147"/>
      <c r="H49" s="147"/>
      <c r="I49" s="147"/>
    </row>
    <row r="50" spans="1:9" ht="24.75">
      <c r="A50" s="144"/>
      <c r="B50" s="147" t="s">
        <v>547</v>
      </c>
      <c r="C50" s="147"/>
      <c r="D50" s="147"/>
      <c r="E50" s="147"/>
      <c r="F50" s="147"/>
      <c r="G50" s="147"/>
      <c r="H50" s="147"/>
      <c r="I50" s="147"/>
    </row>
    <row r="51" spans="1:9" ht="14.25">
      <c r="A51" s="144"/>
      <c r="B51" s="150"/>
      <c r="C51" s="150"/>
      <c r="D51" s="150"/>
      <c r="E51" s="150"/>
      <c r="F51" s="150"/>
      <c r="G51" s="150"/>
      <c r="H51" s="150"/>
      <c r="I51" s="150"/>
    </row>
    <row r="52" spans="1:9" ht="14.25">
      <c r="A52" s="144" t="s">
        <v>548</v>
      </c>
      <c r="B52" s="149" t="s">
        <v>549</v>
      </c>
      <c r="C52" s="150"/>
      <c r="D52" s="150"/>
      <c r="E52" s="150"/>
      <c r="F52" s="150"/>
      <c r="G52" s="150"/>
      <c r="H52" s="150"/>
      <c r="I52" s="150"/>
    </row>
    <row r="53" spans="1:9" ht="14.25">
      <c r="A53" s="144"/>
      <c r="B53" s="149"/>
      <c r="C53" s="150"/>
      <c r="D53" s="150"/>
      <c r="E53" s="150"/>
      <c r="F53" s="150"/>
      <c r="G53" s="150"/>
      <c r="H53" s="150"/>
      <c r="I53" s="150"/>
    </row>
    <row r="54" spans="1:9" ht="14.25">
      <c r="A54" s="144" t="s">
        <v>105</v>
      </c>
      <c r="B54" s="149" t="s">
        <v>550</v>
      </c>
      <c r="C54" s="150"/>
      <c r="D54" s="150"/>
      <c r="E54" s="150"/>
      <c r="F54" s="150"/>
      <c r="G54" s="150"/>
      <c r="H54" s="150"/>
      <c r="I54" s="150"/>
    </row>
    <row r="55" spans="1:9" ht="24.75">
      <c r="A55" s="144"/>
      <c r="B55" s="147" t="s">
        <v>551</v>
      </c>
      <c r="C55" s="147"/>
      <c r="D55" s="147"/>
      <c r="E55" s="147"/>
      <c r="F55" s="147"/>
      <c r="G55" s="147"/>
      <c r="H55" s="147"/>
      <c r="I55" s="147"/>
    </row>
    <row r="56" spans="1:9" ht="36">
      <c r="A56" s="144"/>
      <c r="B56" s="147" t="s">
        <v>552</v>
      </c>
      <c r="C56" s="147"/>
      <c r="D56" s="147"/>
      <c r="E56" s="147"/>
      <c r="F56" s="147"/>
      <c r="G56" s="147"/>
      <c r="H56" s="147"/>
      <c r="I56" s="147"/>
    </row>
    <row r="57" spans="1:9" ht="14.25">
      <c r="A57" s="144"/>
      <c r="B57" s="148"/>
      <c r="C57" s="148"/>
      <c r="D57" s="148"/>
      <c r="E57" s="148"/>
      <c r="F57" s="148"/>
      <c r="G57" s="148"/>
      <c r="H57" s="148"/>
      <c r="I57" s="148"/>
    </row>
    <row r="58" spans="1:9" ht="14.25">
      <c r="A58" s="144" t="s">
        <v>108</v>
      </c>
      <c r="B58" s="149" t="s">
        <v>553</v>
      </c>
      <c r="C58" s="150"/>
      <c r="D58" s="150"/>
      <c r="E58" s="150"/>
      <c r="F58" s="150"/>
      <c r="G58" s="150"/>
      <c r="H58" s="150"/>
      <c r="I58" s="150"/>
    </row>
    <row r="59" spans="1:9" ht="14.25">
      <c r="A59" s="144"/>
      <c r="B59" s="147" t="s">
        <v>554</v>
      </c>
      <c r="C59" s="147"/>
      <c r="D59" s="147"/>
      <c r="E59" s="147"/>
      <c r="F59" s="147"/>
      <c r="G59" s="147"/>
      <c r="H59" s="147"/>
      <c r="I59" s="147"/>
    </row>
    <row r="60" spans="1:9" ht="24.75">
      <c r="A60" s="144"/>
      <c r="B60" s="147" t="s">
        <v>555</v>
      </c>
      <c r="C60" s="147"/>
      <c r="D60" s="147"/>
      <c r="E60" s="147"/>
      <c r="F60" s="147"/>
      <c r="G60" s="147"/>
      <c r="H60" s="147"/>
      <c r="I60" s="147"/>
    </row>
    <row r="61" spans="1:9" ht="36">
      <c r="A61" s="144"/>
      <c r="B61" s="147" t="s">
        <v>556</v>
      </c>
      <c r="C61" s="147"/>
      <c r="D61" s="147"/>
      <c r="E61" s="147"/>
      <c r="F61" s="147"/>
      <c r="G61" s="147"/>
      <c r="H61" s="147"/>
      <c r="I61" s="147"/>
    </row>
    <row r="62" spans="1:9" ht="47.25">
      <c r="A62" s="144"/>
      <c r="B62" s="147" t="s">
        <v>557</v>
      </c>
      <c r="C62" s="147"/>
      <c r="D62" s="147"/>
      <c r="E62" s="147"/>
      <c r="F62" s="147"/>
      <c r="G62" s="147"/>
      <c r="H62" s="147"/>
      <c r="I62" s="147"/>
    </row>
    <row r="63" spans="1:9" ht="24.75">
      <c r="A63" s="144"/>
      <c r="B63" s="147" t="s">
        <v>558</v>
      </c>
      <c r="C63" s="147"/>
      <c r="D63" s="147"/>
      <c r="E63" s="147"/>
      <c r="F63" s="147"/>
      <c r="G63" s="147"/>
      <c r="H63" s="147"/>
      <c r="I63" s="147"/>
    </row>
    <row r="64" spans="1:9" ht="14.25">
      <c r="A64" s="144"/>
      <c r="B64" s="147" t="s">
        <v>559</v>
      </c>
      <c r="C64" s="147"/>
      <c r="D64" s="147"/>
      <c r="E64" s="147"/>
      <c r="F64" s="147"/>
      <c r="G64" s="147"/>
      <c r="H64" s="147"/>
      <c r="I64" s="147"/>
    </row>
    <row r="65" spans="1:9" ht="14.25">
      <c r="A65" s="144"/>
      <c r="B65" s="148"/>
      <c r="C65" s="150"/>
      <c r="D65" s="150"/>
      <c r="E65" s="150"/>
      <c r="F65" s="150"/>
      <c r="G65" s="150"/>
      <c r="H65" s="150"/>
      <c r="I65" s="150"/>
    </row>
    <row r="66" spans="1:10" ht="14.25">
      <c r="A66" s="144"/>
      <c r="B66" s="155" t="s">
        <v>560</v>
      </c>
      <c r="C66" s="155"/>
      <c r="D66" s="155"/>
      <c r="E66" s="155"/>
      <c r="F66" s="155"/>
      <c r="G66" s="155"/>
      <c r="H66" s="155"/>
      <c r="I66" s="155"/>
      <c r="J66" s="150"/>
    </row>
    <row r="67" spans="1:10" ht="14.25">
      <c r="A67" s="144"/>
      <c r="B67" s="155" t="s">
        <v>561</v>
      </c>
      <c r="C67" s="155"/>
      <c r="D67" s="155"/>
      <c r="E67" s="155"/>
      <c r="F67" s="155"/>
      <c r="G67" s="155"/>
      <c r="H67" s="155"/>
      <c r="I67" s="155"/>
      <c r="J67" s="150"/>
    </row>
    <row r="68" spans="1:10" ht="14.25">
      <c r="A68" s="144"/>
      <c r="B68" s="155" t="s">
        <v>562</v>
      </c>
      <c r="C68" s="155"/>
      <c r="D68" s="155"/>
      <c r="E68" s="155"/>
      <c r="F68" s="155"/>
      <c r="G68" s="155"/>
      <c r="H68" s="155"/>
      <c r="I68" s="155"/>
      <c r="J68" s="150"/>
    </row>
    <row r="69" spans="1:10" ht="14.25">
      <c r="A69" s="144"/>
      <c r="B69" s="155" t="s">
        <v>563</v>
      </c>
      <c r="C69" s="155"/>
      <c r="D69" s="155"/>
      <c r="E69" s="155"/>
      <c r="F69" s="155"/>
      <c r="G69" s="155"/>
      <c r="H69" s="155"/>
      <c r="I69" s="155"/>
      <c r="J69" s="150"/>
    </row>
    <row r="70" spans="1:10" ht="14.25">
      <c r="A70" s="144"/>
      <c r="B70" s="155" t="s">
        <v>564</v>
      </c>
      <c r="C70" s="155"/>
      <c r="D70" s="155"/>
      <c r="E70" s="155"/>
      <c r="F70" s="155"/>
      <c r="G70" s="155"/>
      <c r="H70" s="155"/>
      <c r="I70" s="155"/>
      <c r="J70" s="150"/>
    </row>
    <row r="71" spans="1:10" ht="14.25">
      <c r="A71" s="144"/>
      <c r="B71" s="155" t="s">
        <v>565</v>
      </c>
      <c r="C71" s="155"/>
      <c r="D71" s="155"/>
      <c r="E71" s="155"/>
      <c r="F71" s="155"/>
      <c r="G71" s="155"/>
      <c r="H71" s="155"/>
      <c r="I71" s="155"/>
      <c r="J71" s="150"/>
    </row>
    <row r="72" spans="1:10" ht="14.25">
      <c r="A72" s="144"/>
      <c r="B72" s="155" t="s">
        <v>566</v>
      </c>
      <c r="C72" s="155"/>
      <c r="D72" s="155"/>
      <c r="E72" s="155"/>
      <c r="F72" s="155"/>
      <c r="G72" s="155"/>
      <c r="H72" s="155"/>
      <c r="I72" s="155"/>
      <c r="J72" s="150"/>
    </row>
    <row r="73" spans="1:10" ht="14.25">
      <c r="A73" s="144"/>
      <c r="B73" s="155" t="s">
        <v>567</v>
      </c>
      <c r="C73" s="155"/>
      <c r="D73" s="155"/>
      <c r="E73" s="155"/>
      <c r="F73" s="155"/>
      <c r="G73" s="155"/>
      <c r="H73" s="155"/>
      <c r="I73" s="155"/>
      <c r="J73" s="150"/>
    </row>
    <row r="74" spans="1:10" ht="14.25">
      <c r="A74" s="144"/>
      <c r="B74" s="155" t="s">
        <v>568</v>
      </c>
      <c r="C74" s="155"/>
      <c r="D74" s="155"/>
      <c r="E74" s="155"/>
      <c r="F74" s="155"/>
      <c r="G74" s="155"/>
      <c r="H74" s="155"/>
      <c r="I74" s="155"/>
      <c r="J74" s="150"/>
    </row>
    <row r="75" spans="1:10" ht="14.25">
      <c r="A75" s="144"/>
      <c r="B75" s="155" t="s">
        <v>569</v>
      </c>
      <c r="C75" s="155"/>
      <c r="D75" s="155"/>
      <c r="E75" s="155"/>
      <c r="F75" s="155"/>
      <c r="G75" s="155"/>
      <c r="H75" s="155"/>
      <c r="I75" s="155"/>
      <c r="J75" s="150"/>
    </row>
    <row r="76" spans="1:10" ht="14.25">
      <c r="A76" s="144"/>
      <c r="B76" s="155" t="s">
        <v>570</v>
      </c>
      <c r="C76" s="155"/>
      <c r="D76" s="155"/>
      <c r="E76" s="155"/>
      <c r="F76" s="155"/>
      <c r="G76" s="155"/>
      <c r="H76" s="155"/>
      <c r="I76" s="155"/>
      <c r="J76" s="150"/>
    </row>
    <row r="77" spans="1:10" ht="14.25">
      <c r="A77" s="144"/>
      <c r="B77" s="155" t="s">
        <v>571</v>
      </c>
      <c r="C77" s="155"/>
      <c r="D77" s="155"/>
      <c r="E77" s="155"/>
      <c r="F77" s="155"/>
      <c r="G77" s="155"/>
      <c r="H77" s="155"/>
      <c r="I77" s="155"/>
      <c r="J77" s="150"/>
    </row>
    <row r="78" spans="1:10" ht="14.25">
      <c r="A78" s="144"/>
      <c r="B78" s="155" t="s">
        <v>572</v>
      </c>
      <c r="C78" s="155"/>
      <c r="D78" s="155"/>
      <c r="E78" s="155"/>
      <c r="F78" s="155"/>
      <c r="G78" s="155"/>
      <c r="H78" s="155"/>
      <c r="I78" s="155"/>
      <c r="J78" s="150"/>
    </row>
    <row r="79" spans="1:10" ht="14.25">
      <c r="A79" s="144"/>
      <c r="B79" s="155" t="s">
        <v>573</v>
      </c>
      <c r="C79" s="155"/>
      <c r="D79" s="155"/>
      <c r="E79" s="155"/>
      <c r="F79" s="155"/>
      <c r="G79" s="155"/>
      <c r="H79" s="155"/>
      <c r="I79" s="155"/>
      <c r="J79" s="150"/>
    </row>
    <row r="80" spans="1:9" ht="14.25">
      <c r="A80" s="144"/>
      <c r="B80" s="148"/>
      <c r="C80" s="150"/>
      <c r="D80" s="150"/>
      <c r="E80" s="150"/>
      <c r="F80" s="150"/>
      <c r="G80" s="150"/>
      <c r="H80" s="150"/>
      <c r="I80" s="150"/>
    </row>
    <row r="81" spans="1:9" ht="14.25">
      <c r="A81" s="144" t="s">
        <v>574</v>
      </c>
      <c r="B81" s="149" t="s">
        <v>575</v>
      </c>
      <c r="C81" s="150"/>
      <c r="D81" s="150"/>
      <c r="E81" s="150"/>
      <c r="F81" s="150"/>
      <c r="G81" s="150"/>
      <c r="H81" s="150"/>
      <c r="I81" s="150"/>
    </row>
    <row r="82" spans="1:9" ht="14.25">
      <c r="A82" s="151"/>
      <c r="B82" s="147" t="s">
        <v>576</v>
      </c>
      <c r="C82" s="147"/>
      <c r="D82" s="147"/>
      <c r="E82" s="147"/>
      <c r="F82" s="147"/>
      <c r="G82" s="147"/>
      <c r="H82" s="147"/>
      <c r="I82" s="147"/>
    </row>
    <row r="83" spans="1:9" ht="14.25">
      <c r="A83" s="144"/>
      <c r="B83" s="148"/>
      <c r="C83" s="150"/>
      <c r="D83" s="150"/>
      <c r="E83" s="150"/>
      <c r="F83" s="150"/>
      <c r="G83" s="150"/>
      <c r="H83" s="150"/>
      <c r="I83" s="150"/>
    </row>
    <row r="84" spans="1:9" ht="14.25">
      <c r="A84" s="144" t="s">
        <v>577</v>
      </c>
      <c r="B84" s="149" t="s">
        <v>578</v>
      </c>
      <c r="C84" s="150"/>
      <c r="D84" s="150"/>
      <c r="E84" s="150"/>
      <c r="F84" s="150"/>
      <c r="G84" s="150"/>
      <c r="H84" s="150"/>
      <c r="I84" s="150"/>
    </row>
    <row r="85" spans="1:9" ht="36" customHeight="1">
      <c r="A85" s="144"/>
      <c r="B85" s="147" t="s">
        <v>579</v>
      </c>
      <c r="C85" s="147"/>
      <c r="D85" s="147"/>
      <c r="E85" s="147"/>
      <c r="F85" s="147"/>
      <c r="G85" s="147"/>
      <c r="H85" s="147"/>
      <c r="I85" s="147"/>
    </row>
    <row r="86" spans="1:9" ht="47.25" customHeight="1">
      <c r="A86" s="144"/>
      <c r="B86" s="147" t="s">
        <v>580</v>
      </c>
      <c r="C86" s="147"/>
      <c r="D86" s="147"/>
      <c r="E86" s="147"/>
      <c r="F86" s="147"/>
      <c r="G86" s="147"/>
      <c r="H86" s="147"/>
      <c r="I86" s="147"/>
    </row>
    <row r="87" spans="1:9" ht="24.75" customHeight="1">
      <c r="A87" s="144"/>
      <c r="B87" s="147" t="s">
        <v>581</v>
      </c>
      <c r="C87" s="147"/>
      <c r="D87" s="147"/>
      <c r="E87" s="147"/>
      <c r="F87" s="147"/>
      <c r="G87" s="147"/>
      <c r="H87" s="147"/>
      <c r="I87" s="147"/>
    </row>
    <row r="88" spans="1:9" ht="14.25">
      <c r="A88" s="144"/>
      <c r="B88" s="148"/>
      <c r="C88" s="150"/>
      <c r="D88" s="150"/>
      <c r="E88" s="150"/>
      <c r="F88" s="150"/>
      <c r="G88" s="150"/>
      <c r="H88" s="150"/>
      <c r="I88" s="150"/>
    </row>
    <row r="89" spans="1:9" ht="14.25">
      <c r="A89" s="144" t="s">
        <v>582</v>
      </c>
      <c r="B89" s="149" t="s">
        <v>223</v>
      </c>
      <c r="C89" s="150"/>
      <c r="D89" s="150"/>
      <c r="E89" s="150"/>
      <c r="F89" s="150"/>
      <c r="G89" s="150"/>
      <c r="H89" s="150"/>
      <c r="I89" s="150"/>
    </row>
    <row r="90" spans="1:9" ht="14.25">
      <c r="A90" s="144" t="s">
        <v>130</v>
      </c>
      <c r="B90" s="149" t="s">
        <v>583</v>
      </c>
      <c r="C90" s="150"/>
      <c r="D90" s="150"/>
      <c r="E90" s="150"/>
      <c r="F90" s="150"/>
      <c r="G90" s="150"/>
      <c r="H90" s="150"/>
      <c r="I90" s="150"/>
    </row>
    <row r="91" spans="1:9" ht="36">
      <c r="A91" s="144"/>
      <c r="B91" s="147" t="s">
        <v>584</v>
      </c>
      <c r="C91" s="147"/>
      <c r="D91" s="147"/>
      <c r="E91" s="147"/>
      <c r="F91" s="147"/>
      <c r="G91" s="147"/>
      <c r="H91" s="147"/>
      <c r="I91" s="147"/>
    </row>
    <row r="92" spans="1:9" ht="24.75" customHeight="1">
      <c r="A92" s="144"/>
      <c r="B92" s="147" t="s">
        <v>585</v>
      </c>
      <c r="C92" s="147"/>
      <c r="D92" s="147"/>
      <c r="E92" s="147"/>
      <c r="F92" s="147"/>
      <c r="G92" s="147"/>
      <c r="H92" s="147"/>
      <c r="I92" s="147"/>
    </row>
    <row r="93" spans="1:9" ht="14.25">
      <c r="A93" s="144"/>
      <c r="B93" s="148"/>
      <c r="C93" s="150"/>
      <c r="D93" s="150"/>
      <c r="E93" s="150"/>
      <c r="F93" s="150"/>
      <c r="G93" s="150"/>
      <c r="H93" s="150"/>
      <c r="I93" s="150"/>
    </row>
    <row r="94" spans="1:9" ht="14.25">
      <c r="A94" s="144" t="s">
        <v>586</v>
      </c>
      <c r="B94" s="149" t="s">
        <v>587</v>
      </c>
      <c r="C94" s="150"/>
      <c r="D94" s="150"/>
      <c r="E94" s="150"/>
      <c r="F94" s="150"/>
      <c r="G94" s="150"/>
      <c r="H94" s="150"/>
      <c r="I94" s="150"/>
    </row>
    <row r="95" spans="1:9" ht="47.25" customHeight="1">
      <c r="A95" s="144"/>
      <c r="B95" s="147" t="s">
        <v>588</v>
      </c>
      <c r="C95" s="147"/>
      <c r="D95" s="147"/>
      <c r="E95" s="147"/>
      <c r="F95" s="147"/>
      <c r="G95" s="147"/>
      <c r="H95" s="147"/>
      <c r="I95" s="147"/>
    </row>
    <row r="96" spans="1:9" ht="14.25" customHeight="1">
      <c r="A96" s="144"/>
      <c r="B96" s="147"/>
      <c r="C96" s="147"/>
      <c r="D96" s="147"/>
      <c r="E96" s="147"/>
      <c r="F96" s="147"/>
      <c r="G96" s="147"/>
      <c r="H96" s="147"/>
      <c r="I96" s="147"/>
    </row>
    <row r="97" spans="1:9" ht="14.25">
      <c r="A97" s="144" t="s">
        <v>589</v>
      </c>
      <c r="B97" s="149" t="s">
        <v>590</v>
      </c>
      <c r="C97" s="150"/>
      <c r="D97" s="150"/>
      <c r="E97" s="150"/>
      <c r="F97" s="150"/>
      <c r="G97" s="150"/>
      <c r="H97" s="150"/>
      <c r="I97" s="150"/>
    </row>
    <row r="98" spans="1:9" ht="14.25">
      <c r="A98" s="144" t="s">
        <v>134</v>
      </c>
      <c r="B98" s="149" t="s">
        <v>591</v>
      </c>
      <c r="C98" s="150"/>
      <c r="D98" s="150"/>
      <c r="E98" s="150"/>
      <c r="F98" s="150"/>
      <c r="G98" s="150"/>
      <c r="H98" s="150"/>
      <c r="I98" s="150"/>
    </row>
    <row r="99" spans="1:9" ht="36">
      <c r="A99" s="144"/>
      <c r="B99" s="147" t="s">
        <v>592</v>
      </c>
      <c r="C99" s="147"/>
      <c r="D99" s="147"/>
      <c r="E99" s="147"/>
      <c r="F99" s="147"/>
      <c r="G99" s="147"/>
      <c r="H99" s="147"/>
      <c r="I99" s="147"/>
    </row>
    <row r="100" spans="1:9" ht="24.75" customHeight="1">
      <c r="A100" s="144"/>
      <c r="B100" s="147" t="s">
        <v>593</v>
      </c>
      <c r="C100" s="147"/>
      <c r="D100" s="147"/>
      <c r="E100" s="147"/>
      <c r="F100" s="147"/>
      <c r="G100" s="147"/>
      <c r="H100" s="147"/>
      <c r="I100" s="147"/>
    </row>
    <row r="101" spans="1:9" ht="24.75">
      <c r="A101" s="144"/>
      <c r="B101" s="147" t="s">
        <v>594</v>
      </c>
      <c r="C101" s="147"/>
      <c r="D101" s="147"/>
      <c r="E101" s="147"/>
      <c r="F101" s="147"/>
      <c r="G101" s="147"/>
      <c r="H101" s="147"/>
      <c r="I101" s="147"/>
    </row>
    <row r="102" spans="1:9" ht="14.25">
      <c r="A102" s="144"/>
      <c r="B102" s="147" t="s">
        <v>595</v>
      </c>
      <c r="C102" s="147"/>
      <c r="D102" s="147"/>
      <c r="E102" s="147"/>
      <c r="F102" s="147"/>
      <c r="G102" s="147"/>
      <c r="H102" s="147"/>
      <c r="I102" s="147"/>
    </row>
    <row r="103" spans="1:9" ht="14.25">
      <c r="A103" s="144"/>
      <c r="B103" s="148"/>
      <c r="C103" s="150"/>
      <c r="D103" s="150"/>
      <c r="E103" s="150"/>
      <c r="F103" s="150"/>
      <c r="G103" s="150"/>
      <c r="H103" s="150"/>
      <c r="I103" s="150"/>
    </row>
    <row r="104" spans="1:9" ht="14.25">
      <c r="A104" s="144"/>
      <c r="B104" s="148"/>
      <c r="C104" s="150"/>
      <c r="D104" s="150"/>
      <c r="E104" s="150"/>
      <c r="F104" s="150"/>
      <c r="G104" s="150"/>
      <c r="H104" s="150"/>
      <c r="I104" s="150"/>
    </row>
    <row r="105" spans="1:9" ht="14.25">
      <c r="A105" s="144"/>
      <c r="B105" s="148"/>
      <c r="C105" s="150"/>
      <c r="D105" s="150"/>
      <c r="E105" s="150"/>
      <c r="F105" s="150"/>
      <c r="G105" s="150"/>
      <c r="H105" s="150"/>
      <c r="I105" s="150"/>
    </row>
    <row r="106" spans="1:9" ht="14.25">
      <c r="A106" s="144"/>
      <c r="B106" s="150"/>
      <c r="C106" s="150"/>
      <c r="D106" s="150"/>
      <c r="E106" s="150"/>
      <c r="F106" s="150"/>
      <c r="G106" s="150"/>
      <c r="H106" s="150"/>
      <c r="I106" s="150"/>
    </row>
    <row r="107" spans="1:9" ht="14.25">
      <c r="A107" s="144" t="s">
        <v>596</v>
      </c>
      <c r="B107" s="145" t="s">
        <v>597</v>
      </c>
      <c r="C107" s="145"/>
      <c r="D107" s="145"/>
      <c r="E107" s="145"/>
      <c r="F107" s="145"/>
      <c r="G107" s="145"/>
      <c r="H107" s="145"/>
      <c r="I107" s="145"/>
    </row>
    <row r="108" spans="1:11" ht="24.75">
      <c r="A108" s="156"/>
      <c r="B108" s="157" t="s">
        <v>598</v>
      </c>
      <c r="C108" s="157"/>
      <c r="D108" s="157"/>
      <c r="E108" s="157"/>
      <c r="F108" s="157"/>
      <c r="G108" s="157"/>
      <c r="H108" s="157"/>
      <c r="I108" s="157"/>
      <c r="J108" s="158"/>
      <c r="K108" s="159"/>
    </row>
    <row r="109" spans="1:11" ht="14.25">
      <c r="A109" s="160"/>
      <c r="B109" s="147" t="s">
        <v>599</v>
      </c>
      <c r="C109" s="147"/>
      <c r="D109" s="147"/>
      <c r="E109" s="147"/>
      <c r="F109" s="147"/>
      <c r="G109" s="147"/>
      <c r="H109" s="147"/>
      <c r="I109" s="147"/>
      <c r="K109" s="161"/>
    </row>
    <row r="110" spans="1:11" ht="39" customHeight="1">
      <c r="A110" s="162"/>
      <c r="B110" s="163" t="s">
        <v>600</v>
      </c>
      <c r="C110" s="163"/>
      <c r="D110" s="163"/>
      <c r="E110" s="163"/>
      <c r="F110" s="163"/>
      <c r="G110" s="163"/>
      <c r="H110" s="163"/>
      <c r="I110" s="163"/>
      <c r="J110" s="164"/>
      <c r="K110" s="165"/>
    </row>
    <row r="111" spans="1:11" ht="27.75" customHeight="1">
      <c r="A111" s="166"/>
      <c r="B111" s="167"/>
      <c r="C111" s="168"/>
      <c r="D111" s="168"/>
      <c r="E111" s="168"/>
      <c r="F111" s="168"/>
      <c r="G111" s="168"/>
      <c r="H111" s="168"/>
      <c r="I111" s="168"/>
      <c r="J111" s="169"/>
      <c r="K111" s="169"/>
    </row>
    <row r="112" spans="1:11" ht="27.75" customHeight="1">
      <c r="A112" s="170" t="s">
        <v>601</v>
      </c>
      <c r="B112" s="170"/>
      <c r="C112" s="170"/>
      <c r="D112" s="170"/>
      <c r="E112" s="170"/>
      <c r="F112" s="170"/>
      <c r="G112" s="170"/>
      <c r="H112" s="170"/>
      <c r="I112" s="170"/>
      <c r="J112" s="170"/>
      <c r="K112" s="170"/>
    </row>
    <row r="113" spans="1:11" ht="27.75" customHeight="1">
      <c r="A113" s="170"/>
      <c r="B113" s="167"/>
      <c r="C113" s="168"/>
      <c r="D113" s="168"/>
      <c r="E113" s="168"/>
      <c r="F113" s="168"/>
      <c r="G113" s="168"/>
      <c r="H113" s="168"/>
      <c r="I113" s="168"/>
      <c r="J113" s="169"/>
      <c r="K113" s="169"/>
    </row>
    <row r="114" spans="1:9" ht="27.75" customHeight="1">
      <c r="A114" s="144"/>
      <c r="B114" s="171"/>
      <c r="C114" s="150"/>
      <c r="D114" s="150"/>
      <c r="E114" s="150"/>
      <c r="F114" s="150"/>
      <c r="G114" s="150"/>
      <c r="H114" s="150"/>
      <c r="I114" s="150"/>
    </row>
    <row r="115" spans="1:11" ht="27.75" customHeight="1">
      <c r="A115" s="166" t="s">
        <v>602</v>
      </c>
      <c r="B115" s="166"/>
      <c r="C115" s="166"/>
      <c r="D115" s="166"/>
      <c r="E115" s="166"/>
      <c r="F115" s="166"/>
      <c r="G115" s="166"/>
      <c r="H115" s="166"/>
      <c r="I115" s="166"/>
      <c r="J115" s="166"/>
      <c r="K115" s="166"/>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sheetData>
  <sheetProtection selectLockedCells="1" selectUnlockedCells="1"/>
  <mergeCells count="52">
    <mergeCell ref="B1:I1"/>
    <mergeCell ref="A3:I3"/>
    <mergeCell ref="A4:I4"/>
    <mergeCell ref="A5:I5"/>
    <mergeCell ref="A6:I6"/>
    <mergeCell ref="B8:I8"/>
    <mergeCell ref="B9:I9"/>
    <mergeCell ref="B10:I10"/>
    <mergeCell ref="B14:I14"/>
    <mergeCell ref="B17:I17"/>
    <mergeCell ref="B20:I20"/>
    <mergeCell ref="B23:I23"/>
    <mergeCell ref="B26:I26"/>
    <mergeCell ref="B29:I29"/>
    <mergeCell ref="B32:I32"/>
    <mergeCell ref="B33:I33"/>
    <mergeCell ref="B36:I36"/>
    <mergeCell ref="B39:I39"/>
    <mergeCell ref="B41:I41"/>
    <mergeCell ref="B42:I42"/>
    <mergeCell ref="B44:G44"/>
    <mergeCell ref="B45:I45"/>
    <mergeCell ref="B47:I47"/>
    <mergeCell ref="B48:I48"/>
    <mergeCell ref="B49:I49"/>
    <mergeCell ref="B50:I50"/>
    <mergeCell ref="B55:I55"/>
    <mergeCell ref="B56:I56"/>
    <mergeCell ref="B59:I59"/>
    <mergeCell ref="B60:I60"/>
    <mergeCell ref="B61:I61"/>
    <mergeCell ref="B62:I62"/>
    <mergeCell ref="B63:I63"/>
    <mergeCell ref="B64:I64"/>
    <mergeCell ref="B82:I82"/>
    <mergeCell ref="B85:I85"/>
    <mergeCell ref="B86:I86"/>
    <mergeCell ref="B87:I87"/>
    <mergeCell ref="B91:I91"/>
    <mergeCell ref="B92:I92"/>
    <mergeCell ref="B95:I95"/>
    <mergeCell ref="B96:I96"/>
    <mergeCell ref="B99:I99"/>
    <mergeCell ref="B100:I100"/>
    <mergeCell ref="B101:I101"/>
    <mergeCell ref="B102:I102"/>
    <mergeCell ref="B107:I107"/>
    <mergeCell ref="B108:I108"/>
    <mergeCell ref="B109:I109"/>
    <mergeCell ref="B110:I110"/>
    <mergeCell ref="A112:K112"/>
    <mergeCell ref="A115:K115"/>
  </mergeCells>
  <printOptions/>
  <pageMargins left="0.9458333333333333" right="0.35555555555555557" top="1.8125" bottom="0.7875" header="1.575" footer="0.5118055555555555"/>
  <pageSetup horizontalDpi="300" verticalDpi="300" orientation="portrait" paperSize="9" scale="68"/>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IV42"/>
  <sheetViews>
    <sheetView workbookViewId="0" topLeftCell="A1">
      <selection activeCell="A1" activeCellId="1" sqref="H16 A1"/>
    </sheetView>
  </sheetViews>
  <sheetFormatPr defaultColWidth="9.140625" defaultRowHeight="12.75"/>
  <cols>
    <col min="1" max="1" width="6.00390625" style="0" customWidth="1"/>
    <col min="2" max="2" width="54.00390625" style="172" customWidth="1"/>
    <col min="3" max="3" width="0" style="0" hidden="1" customWidth="1"/>
    <col min="4" max="4" width="11.140625" style="0" customWidth="1"/>
    <col min="5" max="5" width="10.8515625" style="0" customWidth="1"/>
    <col min="6" max="6" width="10.28125" style="0" customWidth="1"/>
    <col min="7" max="8" width="10.140625" style="0" customWidth="1"/>
    <col min="9" max="246" width="9.00390625" style="0" customWidth="1"/>
    <col min="247" max="16384" width="11.57421875" style="0" customWidth="1"/>
  </cols>
  <sheetData>
    <row r="1" spans="1:256" s="174" customFormat="1" ht="15" customHeight="1">
      <c r="A1" s="173">
        <f>PLANILHA!A7</f>
        <v>0</v>
      </c>
      <c r="B1" s="173"/>
      <c r="C1" s="173"/>
      <c r="D1" s="173"/>
      <c r="E1" s="173"/>
      <c r="F1" s="173"/>
      <c r="G1" s="173"/>
      <c r="H1" s="173"/>
      <c r="IM1"/>
      <c r="IN1"/>
      <c r="IO1"/>
      <c r="IP1"/>
      <c r="IQ1"/>
      <c r="IR1"/>
      <c r="IS1"/>
      <c r="IT1"/>
      <c r="IU1"/>
      <c r="IV1"/>
    </row>
    <row r="2" spans="1:8" ht="16.5" customHeight="1">
      <c r="A2" s="175">
        <f>PLANILHA!A8</f>
        <v>0</v>
      </c>
      <c r="B2" s="175"/>
      <c r="C2" s="176"/>
      <c r="D2" s="176"/>
      <c r="E2" s="177"/>
      <c r="F2" s="177"/>
      <c r="G2" s="177"/>
      <c r="H2" s="178"/>
    </row>
    <row r="3" spans="1:8" ht="15.75" customHeight="1">
      <c r="A3" s="175">
        <f>PLANILHA!A9</f>
        <v>0</v>
      </c>
      <c r="B3" s="175"/>
      <c r="C3" s="176"/>
      <c r="D3" s="176"/>
      <c r="E3" s="177"/>
      <c r="F3" s="177"/>
      <c r="G3" s="177"/>
      <c r="H3" s="178"/>
    </row>
    <row r="4" spans="1:8" ht="15.75" customHeight="1">
      <c r="A4" s="179">
        <f>PLANILHA!A10</f>
        <v>0</v>
      </c>
      <c r="B4" s="179"/>
      <c r="C4" s="176"/>
      <c r="D4" s="176"/>
      <c r="E4" s="177"/>
      <c r="F4" s="177"/>
      <c r="G4" s="177"/>
      <c r="H4" s="178"/>
    </row>
    <row r="5" spans="1:8" ht="18" customHeight="1">
      <c r="A5" s="180">
        <f>PLANILHA!A11</f>
        <v>0</v>
      </c>
      <c r="B5" s="181"/>
      <c r="C5" s="182"/>
      <c r="D5" s="182"/>
      <c r="E5" s="177"/>
      <c r="F5" s="177"/>
      <c r="G5" s="177"/>
      <c r="H5" s="178"/>
    </row>
    <row r="6" spans="1:256" s="187" customFormat="1" ht="12.75" customHeight="1">
      <c r="A6" s="183"/>
      <c r="B6" s="184"/>
      <c r="C6" s="185"/>
      <c r="D6" s="185"/>
      <c r="E6" s="185"/>
      <c r="F6" s="185"/>
      <c r="G6" s="185"/>
      <c r="H6" s="186"/>
      <c r="IM6"/>
      <c r="IN6"/>
      <c r="IO6"/>
      <c r="IP6"/>
      <c r="IQ6"/>
      <c r="IR6"/>
      <c r="IS6"/>
      <c r="IT6"/>
      <c r="IU6"/>
      <c r="IV6"/>
    </row>
    <row r="7" spans="1:256" s="190" customFormat="1" ht="14.25">
      <c r="A7" s="15" t="s">
        <v>8</v>
      </c>
      <c r="B7" s="188" t="s">
        <v>603</v>
      </c>
      <c r="C7" s="15" t="s">
        <v>604</v>
      </c>
      <c r="D7" s="189" t="s">
        <v>605</v>
      </c>
      <c r="E7" s="189" t="s">
        <v>605</v>
      </c>
      <c r="F7" s="189" t="s">
        <v>605</v>
      </c>
      <c r="G7" s="189" t="s">
        <v>605</v>
      </c>
      <c r="H7" s="189" t="s">
        <v>605</v>
      </c>
      <c r="IM7"/>
      <c r="IN7"/>
      <c r="IO7"/>
      <c r="IP7"/>
      <c r="IQ7"/>
      <c r="IR7"/>
      <c r="IS7"/>
      <c r="IT7"/>
      <c r="IU7"/>
      <c r="IV7"/>
    </row>
    <row r="8" spans="1:256" s="190" customFormat="1" ht="14.25">
      <c r="A8" s="15"/>
      <c r="B8" s="188"/>
      <c r="C8" s="15"/>
      <c r="D8" s="189" t="s">
        <v>606</v>
      </c>
      <c r="E8" s="189" t="s">
        <v>607</v>
      </c>
      <c r="F8" s="189" t="s">
        <v>608</v>
      </c>
      <c r="G8" s="189" t="s">
        <v>609</v>
      </c>
      <c r="H8" s="189" t="s">
        <v>610</v>
      </c>
      <c r="IM8"/>
      <c r="IN8"/>
      <c r="IO8"/>
      <c r="IP8"/>
      <c r="IQ8"/>
      <c r="IR8"/>
      <c r="IS8"/>
      <c r="IT8"/>
      <c r="IU8"/>
      <c r="IV8"/>
    </row>
    <row r="9" spans="1:256" s="197" customFormat="1" ht="15.75">
      <c r="A9" s="191">
        <v>1</v>
      </c>
      <c r="B9" s="192">
        <f>PLANILHA!D15</f>
        <v>0</v>
      </c>
      <c r="C9" s="193">
        <v>2505.40611</v>
      </c>
      <c r="D9" s="194"/>
      <c r="E9" s="195"/>
      <c r="F9" s="195"/>
      <c r="G9" s="195"/>
      <c r="H9" s="196"/>
      <c r="IM9" s="198"/>
      <c r="IN9" s="198"/>
      <c r="IO9" s="198"/>
      <c r="IP9" s="198"/>
      <c r="IQ9" s="198"/>
      <c r="IR9" s="198"/>
      <c r="IS9" s="198"/>
      <c r="IT9" s="198"/>
      <c r="IU9" s="198"/>
      <c r="IV9" s="198"/>
    </row>
    <row r="10" spans="1:8" s="203" customFormat="1" ht="14.25">
      <c r="A10" s="191">
        <v>2</v>
      </c>
      <c r="B10" s="192">
        <f>PLANILHA!D19</f>
        <v>0</v>
      </c>
      <c r="C10" s="199">
        <v>12900.4841204</v>
      </c>
      <c r="D10" s="200"/>
      <c r="E10" s="201"/>
      <c r="F10" s="201"/>
      <c r="G10" s="201"/>
      <c r="H10" s="202"/>
    </row>
    <row r="11" spans="1:8" s="203" customFormat="1" ht="14.25">
      <c r="A11" s="191">
        <v>3</v>
      </c>
      <c r="B11" s="192">
        <f>PLANILHA!D25</f>
        <v>0</v>
      </c>
      <c r="C11" s="199">
        <v>8417.6293458</v>
      </c>
      <c r="D11" s="200"/>
      <c r="E11" s="201"/>
      <c r="F11" s="201"/>
      <c r="G11" s="201"/>
      <c r="H11" s="202"/>
    </row>
    <row r="12" spans="1:8" s="203" customFormat="1" ht="14.25">
      <c r="A12" s="191">
        <v>4</v>
      </c>
      <c r="B12" s="192">
        <f>PLANILHA!D40</f>
        <v>0</v>
      </c>
      <c r="C12" s="199">
        <v>750.52467</v>
      </c>
      <c r="D12" s="200"/>
      <c r="E12" s="201"/>
      <c r="F12" s="201"/>
      <c r="G12" s="201"/>
      <c r="H12" s="202"/>
    </row>
    <row r="13" spans="1:8" s="203" customFormat="1" ht="14.25">
      <c r="A13" s="191">
        <v>5</v>
      </c>
      <c r="B13" s="192">
        <f>PLANILHA!D44</f>
        <v>0</v>
      </c>
      <c r="C13" s="199">
        <v>438.1045486</v>
      </c>
      <c r="D13" s="200"/>
      <c r="E13" s="201"/>
      <c r="F13" s="201"/>
      <c r="G13" s="201"/>
      <c r="H13" s="202"/>
    </row>
    <row r="14" spans="1:8" s="203" customFormat="1" ht="14.25">
      <c r="A14" s="191">
        <v>6</v>
      </c>
      <c r="B14" s="192">
        <f>PLANILHA!D49</f>
        <v>0</v>
      </c>
      <c r="C14" s="199">
        <v>6615.4289192</v>
      </c>
      <c r="D14" s="200"/>
      <c r="E14" s="201"/>
      <c r="F14" s="201"/>
      <c r="G14" s="201"/>
      <c r="H14" s="202"/>
    </row>
    <row r="15" spans="1:8" s="203" customFormat="1" ht="14.25">
      <c r="A15" s="191">
        <v>7</v>
      </c>
      <c r="B15" s="192">
        <f>PLANILHA!D53</f>
        <v>0</v>
      </c>
      <c r="C15" s="199">
        <v>2970.1282675</v>
      </c>
      <c r="D15" s="200"/>
      <c r="E15" s="201"/>
      <c r="F15" s="201"/>
      <c r="G15" s="201"/>
      <c r="H15" s="202"/>
    </row>
    <row r="16" spans="1:8" s="203" customFormat="1" ht="14.25">
      <c r="A16" s="191">
        <v>8</v>
      </c>
      <c r="B16" s="192">
        <f>PLANILHA!D57</f>
        <v>0</v>
      </c>
      <c r="C16" s="199">
        <v>1347.5054216</v>
      </c>
      <c r="D16" s="200"/>
      <c r="E16" s="201"/>
      <c r="F16" s="201"/>
      <c r="G16" s="201"/>
      <c r="H16" s="202"/>
    </row>
    <row r="17" spans="1:8" s="203" customFormat="1" ht="14.25">
      <c r="A17" s="191">
        <v>9</v>
      </c>
      <c r="B17" s="192">
        <f>PLANILHA!D62</f>
        <v>0</v>
      </c>
      <c r="C17" s="199">
        <v>4984.3065</v>
      </c>
      <c r="D17" s="200"/>
      <c r="E17" s="201"/>
      <c r="F17" s="201"/>
      <c r="G17" s="201"/>
      <c r="H17" s="202"/>
    </row>
    <row r="18" spans="1:8" s="203" customFormat="1" ht="14.25">
      <c r="A18" s="191">
        <v>10</v>
      </c>
      <c r="B18" s="192">
        <f>PLANILHA!D65</f>
        <v>0</v>
      </c>
      <c r="C18" s="199">
        <v>15555.318716</v>
      </c>
      <c r="D18" s="202"/>
      <c r="E18" s="201"/>
      <c r="F18" s="201"/>
      <c r="G18" s="201"/>
      <c r="H18" s="204"/>
    </row>
    <row r="19" spans="1:8" s="203" customFormat="1" ht="14.25">
      <c r="A19" s="191">
        <v>11</v>
      </c>
      <c r="B19" s="192">
        <f>PLANILHA!D68</f>
        <v>0</v>
      </c>
      <c r="C19" s="199">
        <v>21244.1718764</v>
      </c>
      <c r="D19" s="202"/>
      <c r="E19" s="205"/>
      <c r="F19" s="202"/>
      <c r="G19" s="202"/>
      <c r="H19" s="202"/>
    </row>
    <row r="20" spans="1:8" s="203" customFormat="1" ht="14.25">
      <c r="A20" s="191">
        <v>12</v>
      </c>
      <c r="B20" s="192">
        <f>PLANILHA!D72</f>
        <v>0</v>
      </c>
      <c r="C20" s="199">
        <v>21263.482428</v>
      </c>
      <c r="D20" s="202"/>
      <c r="E20" s="205"/>
      <c r="F20" s="201"/>
      <c r="G20" s="201"/>
      <c r="H20" s="202"/>
    </row>
    <row r="21" spans="1:8" s="203" customFormat="1" ht="14.25">
      <c r="A21" s="191">
        <v>13</v>
      </c>
      <c r="B21" s="192">
        <f>PLANILHA!D75</f>
        <v>0</v>
      </c>
      <c r="C21" s="199">
        <v>23418.3257682</v>
      </c>
      <c r="D21" s="202"/>
      <c r="E21" s="204"/>
      <c r="F21" s="201"/>
      <c r="G21" s="201"/>
      <c r="H21" s="202"/>
    </row>
    <row r="22" spans="1:8" s="203" customFormat="1" ht="24.75">
      <c r="A22" s="191">
        <v>14</v>
      </c>
      <c r="B22" s="192">
        <f>PLANILHA!D80</f>
        <v>0</v>
      </c>
      <c r="C22" s="199">
        <v>1502.092188</v>
      </c>
      <c r="D22" s="202"/>
      <c r="E22" s="202"/>
      <c r="F22" s="205"/>
      <c r="G22" s="201"/>
      <c r="H22" s="202"/>
    </row>
    <row r="23" spans="1:8" s="203" customFormat="1" ht="14.25">
      <c r="A23" s="191">
        <v>15</v>
      </c>
      <c r="B23" s="192">
        <f>PLANILHA!D84</f>
        <v>0</v>
      </c>
      <c r="C23" s="199">
        <v>52889.523344</v>
      </c>
      <c r="D23" s="202"/>
      <c r="E23" s="201"/>
      <c r="F23" s="205"/>
      <c r="G23" s="201"/>
      <c r="H23" s="202"/>
    </row>
    <row r="24" spans="1:8" s="203" customFormat="1" ht="24.75">
      <c r="A24" s="191">
        <v>16</v>
      </c>
      <c r="B24" s="192">
        <f>PLANILHA!D91</f>
        <v>0</v>
      </c>
      <c r="C24" s="199">
        <v>10430.88193</v>
      </c>
      <c r="D24" s="202"/>
      <c r="E24" s="201"/>
      <c r="F24" s="202"/>
      <c r="G24" s="204"/>
      <c r="H24" s="202"/>
    </row>
    <row r="25" spans="1:8" s="203" customFormat="1" ht="14.25">
      <c r="A25" s="191">
        <v>17</v>
      </c>
      <c r="B25" s="192">
        <f>PLANILHA!D96</f>
        <v>0</v>
      </c>
      <c r="C25" s="206">
        <v>3461.77256</v>
      </c>
      <c r="D25" s="202"/>
      <c r="E25" s="201"/>
      <c r="F25" s="202"/>
      <c r="G25" s="204"/>
      <c r="H25" s="202"/>
    </row>
    <row r="26" spans="1:8" s="203" customFormat="1" ht="14.25">
      <c r="A26" s="191">
        <v>18</v>
      </c>
      <c r="B26" s="192">
        <f>PLANILHA!D99</f>
        <v>0</v>
      </c>
      <c r="C26" s="199">
        <v>5625.5875312</v>
      </c>
      <c r="D26" s="202"/>
      <c r="E26" s="201"/>
      <c r="F26" s="201"/>
      <c r="G26" s="205"/>
      <c r="H26" s="202"/>
    </row>
    <row r="27" spans="1:8" s="203" customFormat="1" ht="14.25">
      <c r="A27" s="191">
        <v>19</v>
      </c>
      <c r="B27" s="192">
        <f>PLANILHA!D106</f>
        <v>0</v>
      </c>
      <c r="C27" s="199">
        <v>9051.686482</v>
      </c>
      <c r="D27" s="202"/>
      <c r="E27" s="201"/>
      <c r="F27" s="201"/>
      <c r="G27" s="201"/>
      <c r="H27" s="204"/>
    </row>
    <row r="28" spans="1:8" s="203" customFormat="1" ht="14.25">
      <c r="A28" s="191">
        <v>20</v>
      </c>
      <c r="B28" s="192">
        <f>PLANILHA!D110</f>
        <v>0</v>
      </c>
      <c r="C28" s="199">
        <v>983.5422964</v>
      </c>
      <c r="D28" s="204"/>
      <c r="E28" s="201"/>
      <c r="F28" s="201"/>
      <c r="G28" s="201"/>
      <c r="H28" s="202"/>
    </row>
    <row r="29" spans="1:8" s="203" customFormat="1" ht="14.25">
      <c r="A29" s="191">
        <v>21</v>
      </c>
      <c r="B29" s="192">
        <f>PLANILHA!D113</f>
        <v>0</v>
      </c>
      <c r="C29" s="199">
        <v>19797.1989125</v>
      </c>
      <c r="D29" s="202"/>
      <c r="E29" s="202"/>
      <c r="F29" s="202"/>
      <c r="G29" s="202"/>
      <c r="H29" s="205"/>
    </row>
    <row r="30" spans="1:8" s="203" customFormat="1" ht="14.25">
      <c r="A30" s="191">
        <v>22</v>
      </c>
      <c r="B30" s="192">
        <f>PLANILHA!D119</f>
        <v>0</v>
      </c>
      <c r="C30" s="199">
        <v>8841.011874</v>
      </c>
      <c r="D30" s="202"/>
      <c r="E30" s="201"/>
      <c r="F30" s="201"/>
      <c r="G30" s="201"/>
      <c r="H30" s="204"/>
    </row>
    <row r="31" spans="1:8" s="203" customFormat="1" ht="14.25">
      <c r="A31" s="191">
        <v>23</v>
      </c>
      <c r="B31" s="192">
        <f>PLANILHA!D138</f>
        <v>0</v>
      </c>
      <c r="C31" s="199">
        <v>6341.34867</v>
      </c>
      <c r="D31" s="202"/>
      <c r="E31" s="201"/>
      <c r="F31" s="201"/>
      <c r="G31" s="201"/>
      <c r="H31" s="204"/>
    </row>
    <row r="32" spans="1:8" s="203" customFormat="1" ht="14.25">
      <c r="A32" s="191">
        <v>24</v>
      </c>
      <c r="B32" s="192">
        <f>PLANILHA!D147</f>
        <v>0</v>
      </c>
      <c r="C32" s="199">
        <v>32884.63051</v>
      </c>
      <c r="D32" s="202"/>
      <c r="E32" s="201"/>
      <c r="F32" s="201"/>
      <c r="G32" s="201"/>
      <c r="H32" s="204"/>
    </row>
    <row r="33" spans="1:8" s="203" customFormat="1" ht="14.25">
      <c r="A33" s="191">
        <v>25</v>
      </c>
      <c r="B33" s="192">
        <f>PLANILHA!D215</f>
        <v>0</v>
      </c>
      <c r="C33" s="207">
        <v>1767.9824594</v>
      </c>
      <c r="D33" s="202"/>
      <c r="E33" s="201"/>
      <c r="F33" s="201"/>
      <c r="G33" s="201"/>
      <c r="H33" s="204"/>
    </row>
    <row r="34" spans="1:8" ht="14.25">
      <c r="A34" s="191">
        <v>26</v>
      </c>
      <c r="B34" s="208">
        <f>PLANILHA!D220</f>
        <v>0</v>
      </c>
      <c r="C34" s="199">
        <v>3900.4610552</v>
      </c>
      <c r="D34" s="37"/>
      <c r="E34" s="129"/>
      <c r="F34" s="129"/>
      <c r="G34" s="129"/>
      <c r="H34" s="209"/>
    </row>
    <row r="35" spans="1:8" ht="14.25">
      <c r="A35" s="191"/>
      <c r="B35" s="35"/>
      <c r="C35" s="36"/>
      <c r="D35" s="37"/>
      <c r="E35" s="129"/>
      <c r="F35" s="129"/>
      <c r="G35" s="129"/>
      <c r="H35" s="37"/>
    </row>
    <row r="36" spans="1:256" s="42" customFormat="1" ht="15.75">
      <c r="A36" s="210"/>
      <c r="B36" s="211" t="s">
        <v>503</v>
      </c>
      <c r="C36" s="212">
        <f>SUM(C1:C34)</f>
        <v>279888.5365044</v>
      </c>
      <c r="D36" s="213"/>
      <c r="E36" s="213"/>
      <c r="F36" s="213"/>
      <c r="G36" s="213"/>
      <c r="H36" s="213"/>
      <c r="GZ36" s="174"/>
      <c r="HA36" s="174"/>
      <c r="HB36" s="174"/>
      <c r="HC36" s="174"/>
      <c r="HD36" s="174"/>
      <c r="HE36" s="174"/>
      <c r="HF36" s="174"/>
      <c r="HG36" s="174"/>
      <c r="HH36" s="174"/>
      <c r="HI36" s="174"/>
      <c r="HJ36" s="174"/>
      <c r="HK36" s="174"/>
      <c r="HL36" s="174"/>
      <c r="HM36" s="174"/>
      <c r="HN36" s="174"/>
      <c r="HO36" s="174"/>
      <c r="HP36" s="174"/>
      <c r="HQ36" s="174"/>
      <c r="HR36" s="174"/>
      <c r="HS36" s="174"/>
      <c r="HT36" s="174"/>
      <c r="HU36" s="174"/>
      <c r="HV36" s="174"/>
      <c r="HW36" s="174"/>
      <c r="HX36" s="174"/>
      <c r="HY36" s="174"/>
      <c r="HZ36" s="174"/>
      <c r="IA36" s="174"/>
      <c r="IB36" s="174"/>
      <c r="IC36" s="174"/>
      <c r="ID36" s="174"/>
      <c r="IE36" s="174"/>
      <c r="IF36" s="174"/>
      <c r="IG36" s="174"/>
      <c r="IH36" s="174"/>
      <c r="II36" s="174"/>
      <c r="IJ36" s="174"/>
      <c r="IK36" s="174"/>
      <c r="IL36" s="174"/>
      <c r="IM36" s="174"/>
      <c r="IN36" s="174"/>
      <c r="IO36" s="174"/>
      <c r="IP36" s="174"/>
      <c r="IQ36" s="174"/>
      <c r="IR36" s="174"/>
      <c r="IS36" s="174"/>
      <c r="IT36" s="174"/>
      <c r="IU36" s="174"/>
      <c r="IV36" s="174"/>
    </row>
    <row r="37" spans="1:8" ht="14.25">
      <c r="A37" s="214">
        <f>PLANILHA!A227</f>
        <v>0</v>
      </c>
      <c r="B37" s="214"/>
      <c r="C37" s="214"/>
      <c r="D37" s="214"/>
      <c r="E37" s="214"/>
      <c r="F37" s="214"/>
      <c r="G37" s="214"/>
      <c r="H37" s="214"/>
    </row>
    <row r="38" spans="1:8" ht="14.25">
      <c r="A38" s="215"/>
      <c r="B38" s="145"/>
      <c r="C38" s="215"/>
      <c r="D38" s="215"/>
      <c r="E38" s="215"/>
      <c r="F38" s="215"/>
      <c r="G38" s="215"/>
      <c r="H38" s="215"/>
    </row>
    <row r="39" spans="1:8" ht="14.25">
      <c r="A39" s="215"/>
      <c r="B39" s="145"/>
      <c r="C39" s="215"/>
      <c r="D39" s="215"/>
      <c r="E39" s="215"/>
      <c r="F39" s="215"/>
      <c r="G39" s="215"/>
      <c r="H39" s="215"/>
    </row>
    <row r="40" spans="1:8" ht="14.25">
      <c r="A40" s="215"/>
      <c r="B40" s="145"/>
      <c r="C40" s="215"/>
      <c r="D40" s="215"/>
      <c r="E40" s="215"/>
      <c r="F40" s="215"/>
      <c r="G40" s="215"/>
      <c r="H40" s="215"/>
    </row>
    <row r="41" spans="1:8" ht="14.25">
      <c r="A41" s="215"/>
      <c r="B41" s="216">
        <f>PLANILHA!A231</f>
        <v>0</v>
      </c>
      <c r="C41" s="216"/>
      <c r="D41" s="216"/>
      <c r="E41" s="216"/>
      <c r="F41" s="216"/>
      <c r="G41" s="215"/>
      <c r="H41" s="215"/>
    </row>
    <row r="42" spans="1:8" ht="14.25">
      <c r="A42" s="215"/>
      <c r="B42" s="216">
        <f>PLANILHA!A233</f>
        <v>0</v>
      </c>
      <c r="C42" s="216"/>
      <c r="D42" s="216"/>
      <c r="E42" s="216"/>
      <c r="F42" s="216"/>
      <c r="G42" s="215"/>
      <c r="H42" s="215"/>
    </row>
  </sheetData>
  <sheetProtection selectLockedCells="1" selectUnlockedCells="1"/>
  <mergeCells count="10">
    <mergeCell ref="A1:H1"/>
    <mergeCell ref="A2:B2"/>
    <mergeCell ref="A3:B3"/>
    <mergeCell ref="A4:B4"/>
    <mergeCell ref="A7:A8"/>
    <mergeCell ref="B7:B8"/>
    <mergeCell ref="C7:C8"/>
    <mergeCell ref="A37:H37"/>
    <mergeCell ref="B41:F41"/>
    <mergeCell ref="B42:F42"/>
  </mergeCells>
  <printOptions/>
  <pageMargins left="0.9458333333333333" right="0.35555555555555557" top="1.8125" bottom="0.7875" header="1.575" footer="0.5118055555555555"/>
  <pageSetup horizontalDpi="300" verticalDpi="300" orientation="portrait" paperSize="9" scale="68"/>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H89"/>
  <sheetViews>
    <sheetView workbookViewId="0" topLeftCell="A1">
      <selection activeCell="A1" activeCellId="1" sqref="H16 A1"/>
    </sheetView>
  </sheetViews>
  <sheetFormatPr defaultColWidth="11.421875" defaultRowHeight="12.75"/>
  <cols>
    <col min="1" max="1" width="6.7109375" style="0" customWidth="1"/>
    <col min="2" max="2" width="41.28125" style="0" customWidth="1"/>
    <col min="3" max="3" width="5.140625" style="0" customWidth="1"/>
    <col min="4" max="4" width="7.421875" style="0" customWidth="1"/>
    <col min="5" max="7" width="11.57421875" style="0" customWidth="1"/>
    <col min="8" max="8" width="44.00390625" style="0" customWidth="1"/>
    <col min="9" max="16384" width="11.57421875" style="0" customWidth="1"/>
  </cols>
  <sheetData>
    <row r="1" ht="14.25">
      <c r="A1" s="217"/>
    </row>
    <row r="2" spans="1:8" ht="18">
      <c r="A2" s="218" t="s">
        <v>611</v>
      </c>
      <c r="B2" s="218"/>
      <c r="C2" s="218"/>
      <c r="D2" s="218"/>
      <c r="E2" s="218"/>
      <c r="F2" s="218"/>
      <c r="G2" s="218"/>
      <c r="H2" s="218"/>
    </row>
    <row r="3" ht="14.25">
      <c r="A3" s="217"/>
    </row>
    <row r="4" spans="1:8" ht="14.25">
      <c r="A4" s="219" t="s">
        <v>612</v>
      </c>
      <c r="B4" s="220" t="s">
        <v>613</v>
      </c>
      <c r="C4" s="220" t="s">
        <v>614</v>
      </c>
      <c r="D4" s="220" t="s">
        <v>615</v>
      </c>
      <c r="E4" s="219" t="s">
        <v>616</v>
      </c>
      <c r="F4" s="219"/>
      <c r="G4" s="219"/>
      <c r="H4" s="219"/>
    </row>
    <row r="5" spans="1:8" ht="14.25">
      <c r="A5" s="46"/>
      <c r="B5" s="47"/>
      <c r="C5" s="56"/>
      <c r="D5" s="37"/>
      <c r="E5" s="221"/>
      <c r="F5" s="221"/>
      <c r="G5" s="221"/>
      <c r="H5" s="221"/>
    </row>
    <row r="6" spans="1:8" ht="14.25">
      <c r="A6" s="60"/>
      <c r="B6" s="222"/>
      <c r="C6" s="56"/>
      <c r="D6" s="223"/>
      <c r="E6" s="221"/>
      <c r="F6" s="221"/>
      <c r="G6" s="221"/>
      <c r="H6" s="221"/>
    </row>
    <row r="7" spans="1:8" ht="14.25">
      <c r="A7" s="60"/>
      <c r="B7" s="47"/>
      <c r="C7" s="56"/>
      <c r="D7" s="37"/>
      <c r="E7" s="224"/>
      <c r="F7" s="224"/>
      <c r="G7" s="224"/>
      <c r="H7" s="224"/>
    </row>
    <row r="8" spans="1:8" ht="14.25">
      <c r="A8" s="60"/>
      <c r="B8" s="47"/>
      <c r="C8" s="56"/>
      <c r="D8" s="37"/>
      <c r="E8" s="224"/>
      <c r="F8" s="224"/>
      <c r="G8" s="224"/>
      <c r="H8" s="224"/>
    </row>
    <row r="9" spans="1:8" ht="14.25">
      <c r="A9" s="60"/>
      <c r="B9" s="47"/>
      <c r="C9" s="56"/>
      <c r="D9" s="37"/>
      <c r="E9" s="221"/>
      <c r="F9" s="221"/>
      <c r="G9" s="221"/>
      <c r="H9" s="221"/>
    </row>
    <row r="10" spans="1:8" ht="14.25">
      <c r="A10" s="60"/>
      <c r="B10" s="47"/>
      <c r="C10" s="56"/>
      <c r="D10" s="37"/>
      <c r="E10" s="221"/>
      <c r="F10" s="221"/>
      <c r="G10" s="221"/>
      <c r="H10" s="221"/>
    </row>
    <row r="11" spans="1:8" ht="14.25">
      <c r="A11" s="60"/>
      <c r="B11" s="55"/>
      <c r="C11" s="56"/>
      <c r="D11" s="37"/>
      <c r="E11" s="221"/>
      <c r="F11" s="221"/>
      <c r="G11" s="221"/>
      <c r="H11" s="221"/>
    </row>
    <row r="12" spans="1:8" ht="14.25">
      <c r="A12" s="60"/>
      <c r="B12" s="225"/>
      <c r="C12" s="56"/>
      <c r="D12" s="37"/>
      <c r="E12" s="221"/>
      <c r="F12" s="221"/>
      <c r="G12" s="221"/>
      <c r="H12" s="221"/>
    </row>
    <row r="13" spans="1:8" ht="14.25">
      <c r="A13" s="46"/>
      <c r="B13" s="47"/>
      <c r="C13" s="56"/>
      <c r="D13" s="37"/>
      <c r="E13" s="224"/>
      <c r="F13" s="224"/>
      <c r="G13" s="224"/>
      <c r="H13" s="224"/>
    </row>
    <row r="14" spans="1:8" ht="14.25">
      <c r="A14" s="46"/>
      <c r="B14" s="47"/>
      <c r="C14" s="56"/>
      <c r="D14" s="37"/>
      <c r="E14" s="221"/>
      <c r="F14" s="221"/>
      <c r="G14" s="221"/>
      <c r="H14" s="221"/>
    </row>
    <row r="15" spans="1:8" ht="14.25">
      <c r="A15" s="46"/>
      <c r="B15" s="47"/>
      <c r="C15" s="56"/>
      <c r="D15" s="37"/>
      <c r="E15" s="221"/>
      <c r="F15" s="221"/>
      <c r="G15" s="221"/>
      <c r="H15" s="221"/>
    </row>
    <row r="16" spans="1:8" ht="14.25">
      <c r="A16" s="46"/>
      <c r="B16" s="47"/>
      <c r="C16" s="56"/>
      <c r="D16" s="37"/>
      <c r="E16" s="221"/>
      <c r="F16" s="221"/>
      <c r="G16" s="221"/>
      <c r="H16" s="221"/>
    </row>
    <row r="17" spans="1:8" ht="14.25">
      <c r="A17" s="46"/>
      <c r="B17" s="47"/>
      <c r="C17" s="56"/>
      <c r="D17" s="37"/>
      <c r="E17" s="221"/>
      <c r="F17" s="221"/>
      <c r="G17" s="221"/>
      <c r="H17" s="221"/>
    </row>
    <row r="18" spans="1:8" ht="14.25">
      <c r="A18" s="46"/>
      <c r="B18" s="47"/>
      <c r="C18" s="56"/>
      <c r="D18" s="37"/>
      <c r="E18" s="224"/>
      <c r="F18" s="224"/>
      <c r="G18" s="224"/>
      <c r="H18" s="224"/>
    </row>
    <row r="19" spans="1:8" ht="14.25">
      <c r="A19" s="46"/>
      <c r="B19" s="47"/>
      <c r="C19" s="56"/>
      <c r="D19" s="37"/>
      <c r="E19" s="224"/>
      <c r="F19" s="224"/>
      <c r="G19" s="224"/>
      <c r="H19" s="224"/>
    </row>
    <row r="20" spans="1:8" ht="14.25">
      <c r="A20" s="46"/>
      <c r="B20" s="47"/>
      <c r="C20" s="56"/>
      <c r="D20" s="37"/>
      <c r="E20" s="221"/>
      <c r="F20" s="221"/>
      <c r="G20" s="221"/>
      <c r="H20" s="221"/>
    </row>
    <row r="21" spans="1:8" ht="14.25">
      <c r="A21" s="46"/>
      <c r="B21" s="47"/>
      <c r="C21" s="56"/>
      <c r="D21" s="37"/>
      <c r="E21" s="221"/>
      <c r="F21" s="221"/>
      <c r="G21" s="221"/>
      <c r="H21" s="221"/>
    </row>
    <row r="22" spans="1:8" ht="14.25">
      <c r="A22" s="46"/>
      <c r="B22" s="55"/>
      <c r="C22" s="56"/>
      <c r="D22" s="37"/>
      <c r="E22" s="221"/>
      <c r="F22" s="221"/>
      <c r="G22" s="221"/>
      <c r="H22" s="221"/>
    </row>
    <row r="23" spans="1:8" ht="14.25">
      <c r="A23" s="46"/>
      <c r="B23" s="47"/>
      <c r="C23" s="56"/>
      <c r="D23" s="37"/>
      <c r="E23" s="221"/>
      <c r="F23" s="221"/>
      <c r="G23" s="221"/>
      <c r="H23" s="221"/>
    </row>
    <row r="24" spans="1:8" ht="14.25">
      <c r="A24" s="46"/>
      <c r="B24" s="47"/>
      <c r="C24" s="56"/>
      <c r="D24" s="37"/>
      <c r="E24" s="221"/>
      <c r="F24" s="221"/>
      <c r="G24" s="221"/>
      <c r="H24" s="221"/>
    </row>
    <row r="25" spans="1:8" ht="14.25">
      <c r="A25" s="46"/>
      <c r="B25" s="47"/>
      <c r="C25" s="56"/>
      <c r="D25" s="37"/>
      <c r="E25" s="224"/>
      <c r="F25" s="224"/>
      <c r="G25" s="224"/>
      <c r="H25" s="224"/>
    </row>
    <row r="26" spans="1:8" ht="14.25">
      <c r="A26" s="46"/>
      <c r="B26" s="47"/>
      <c r="C26" s="56"/>
      <c r="D26" s="37"/>
      <c r="E26" s="47"/>
      <c r="F26" s="47"/>
      <c r="G26" s="47"/>
      <c r="H26" s="47"/>
    </row>
    <row r="27" spans="1:8" ht="14.25">
      <c r="A27" s="46"/>
      <c r="B27" s="82"/>
      <c r="C27" s="56"/>
      <c r="D27" s="37"/>
      <c r="E27" s="221"/>
      <c r="F27" s="221"/>
      <c r="G27" s="221"/>
      <c r="H27" s="221"/>
    </row>
    <row r="28" spans="1:8" ht="14.25">
      <c r="A28" s="46"/>
      <c r="B28" s="47"/>
      <c r="C28" s="56"/>
      <c r="D28" s="37"/>
      <c r="E28" s="224"/>
      <c r="F28" s="224"/>
      <c r="G28" s="224"/>
      <c r="H28" s="224"/>
    </row>
    <row r="29" spans="1:8" ht="14.25">
      <c r="A29" s="46"/>
      <c r="B29" s="47"/>
      <c r="C29" s="56"/>
      <c r="D29" s="37"/>
      <c r="E29" s="224"/>
      <c r="F29" s="224"/>
      <c r="G29" s="224"/>
      <c r="H29" s="224"/>
    </row>
    <row r="30" spans="1:8" ht="14.25" customHeight="1">
      <c r="A30" s="46"/>
      <c r="B30" s="47"/>
      <c r="C30" s="56"/>
      <c r="D30" s="37"/>
      <c r="E30" s="224"/>
      <c r="F30" s="224"/>
      <c r="G30" s="224"/>
      <c r="H30" s="224"/>
    </row>
    <row r="31" spans="1:8" ht="14.25" customHeight="1">
      <c r="A31" s="46"/>
      <c r="B31" s="82"/>
      <c r="C31" s="56"/>
      <c r="D31" s="37"/>
      <c r="E31" s="224"/>
      <c r="F31" s="224"/>
      <c r="G31" s="224"/>
      <c r="H31" s="224"/>
    </row>
    <row r="32" spans="1:8" ht="14.25" customHeight="1">
      <c r="A32" s="46"/>
      <c r="B32" s="82"/>
      <c r="C32" s="56"/>
      <c r="D32" s="37"/>
      <c r="E32" s="224"/>
      <c r="F32" s="224"/>
      <c r="G32" s="224"/>
      <c r="H32" s="224"/>
    </row>
    <row r="33" spans="1:8" ht="14.25" customHeight="1">
      <c r="A33" s="46"/>
      <c r="B33" s="82"/>
      <c r="C33" s="56"/>
      <c r="D33" s="37"/>
      <c r="E33" s="224"/>
      <c r="F33" s="224"/>
      <c r="G33" s="224"/>
      <c r="H33" s="224"/>
    </row>
    <row r="34" spans="1:8" ht="14.25">
      <c r="A34" s="46"/>
      <c r="B34" s="82"/>
      <c r="C34" s="56"/>
      <c r="D34" s="37"/>
      <c r="E34" s="221"/>
      <c r="F34" s="221"/>
      <c r="G34" s="221"/>
      <c r="H34" s="221"/>
    </row>
    <row r="35" spans="1:8" ht="14.25">
      <c r="A35" s="46"/>
      <c r="B35" s="82"/>
      <c r="C35" s="56"/>
      <c r="D35" s="37"/>
      <c r="E35" s="221"/>
      <c r="F35" s="221"/>
      <c r="G35" s="221"/>
      <c r="H35" s="221"/>
    </row>
    <row r="36" spans="1:8" ht="14.25" customHeight="1">
      <c r="A36" s="46"/>
      <c r="B36" s="82"/>
      <c r="C36" s="56"/>
      <c r="D36" s="37"/>
      <c r="E36" s="221"/>
      <c r="F36" s="221"/>
      <c r="G36" s="221"/>
      <c r="H36" s="221"/>
    </row>
    <row r="37" spans="1:8" ht="14.25">
      <c r="A37" s="46"/>
      <c r="B37" s="63"/>
      <c r="C37" s="56"/>
      <c r="D37" s="37"/>
      <c r="E37" s="221"/>
      <c r="F37" s="221"/>
      <c r="G37" s="221"/>
      <c r="H37" s="221"/>
    </row>
    <row r="38" spans="1:8" ht="14.25">
      <c r="A38" s="46"/>
      <c r="B38" s="82"/>
      <c r="C38" s="56"/>
      <c r="D38" s="37"/>
      <c r="E38" s="221"/>
      <c r="F38" s="221"/>
      <c r="G38" s="221"/>
      <c r="H38" s="221"/>
    </row>
    <row r="39" spans="1:8" ht="14.25">
      <c r="A39" s="46"/>
      <c r="B39" s="63"/>
      <c r="C39" s="56"/>
      <c r="D39" s="37"/>
      <c r="E39" s="221"/>
      <c r="F39" s="221"/>
      <c r="G39" s="221"/>
      <c r="H39" s="221"/>
    </row>
    <row r="40" spans="1:8" ht="14.25">
      <c r="A40" s="46"/>
      <c r="B40" s="63"/>
      <c r="C40" s="56"/>
      <c r="D40" s="37"/>
      <c r="E40" s="221"/>
      <c r="F40" s="221"/>
      <c r="G40" s="221"/>
      <c r="H40" s="221"/>
    </row>
    <row r="41" spans="1:8" ht="14.25">
      <c r="A41" s="46"/>
      <c r="B41" s="82"/>
      <c r="C41" s="56"/>
      <c r="D41" s="37"/>
      <c r="E41" s="221"/>
      <c r="F41" s="221"/>
      <c r="G41" s="221"/>
      <c r="H41" s="221"/>
    </row>
    <row r="42" spans="1:8" ht="14.25">
      <c r="A42" s="46"/>
      <c r="B42" s="82"/>
      <c r="C42" s="56"/>
      <c r="D42" s="37"/>
      <c r="E42" s="221"/>
      <c r="F42" s="221"/>
      <c r="G42" s="221"/>
      <c r="H42" s="221"/>
    </row>
    <row r="43" spans="1:8" ht="14.25">
      <c r="A43" s="46"/>
      <c r="B43" s="55"/>
      <c r="C43" s="56"/>
      <c r="D43" s="37"/>
      <c r="E43" s="221"/>
      <c r="F43" s="221"/>
      <c r="G43" s="221"/>
      <c r="H43" s="221"/>
    </row>
    <row r="44" spans="1:8" ht="14.25">
      <c r="A44" s="46"/>
      <c r="B44" s="82"/>
      <c r="C44" s="56"/>
      <c r="D44" s="37"/>
      <c r="E44" s="221"/>
      <c r="F44" s="221"/>
      <c r="G44" s="221"/>
      <c r="H44" s="221"/>
    </row>
    <row r="45" spans="1:8" ht="14.25">
      <c r="A45" s="46"/>
      <c r="B45" s="82"/>
      <c r="C45" s="56"/>
      <c r="D45" s="37"/>
      <c r="E45" s="221"/>
      <c r="F45" s="221"/>
      <c r="G45" s="221"/>
      <c r="H45" s="221"/>
    </row>
    <row r="46" spans="1:8" ht="14.25">
      <c r="A46" s="46"/>
      <c r="B46" s="82"/>
      <c r="C46" s="56"/>
      <c r="D46" s="37"/>
      <c r="E46" s="221"/>
      <c r="F46" s="221"/>
      <c r="G46" s="221"/>
      <c r="H46" s="221"/>
    </row>
    <row r="47" spans="1:8" ht="14.25">
      <c r="A47" s="46"/>
      <c r="B47" s="82"/>
      <c r="C47" s="56"/>
      <c r="D47" s="37"/>
      <c r="E47" s="221"/>
      <c r="F47" s="221"/>
      <c r="G47" s="221"/>
      <c r="H47" s="221"/>
    </row>
    <row r="48" spans="1:8" ht="14.25">
      <c r="A48" s="46"/>
      <c r="B48" s="82"/>
      <c r="C48" s="56"/>
      <c r="D48" s="37"/>
      <c r="E48" s="221"/>
      <c r="F48" s="221"/>
      <c r="G48" s="221"/>
      <c r="H48" s="221"/>
    </row>
    <row r="49" spans="1:8" ht="14.25">
      <c r="A49" s="46"/>
      <c r="B49" s="47"/>
      <c r="C49" s="56"/>
      <c r="D49" s="37"/>
      <c r="E49" s="221"/>
      <c r="F49" s="221"/>
      <c r="G49" s="221"/>
      <c r="H49" s="221"/>
    </row>
    <row r="50" spans="1:8" ht="14.25">
      <c r="A50" s="46"/>
      <c r="B50" s="55"/>
      <c r="C50" s="56"/>
      <c r="D50" s="37"/>
      <c r="E50" s="221"/>
      <c r="F50" s="221"/>
      <c r="G50" s="221"/>
      <c r="H50" s="221"/>
    </row>
    <row r="51" spans="1:8" ht="14.25">
      <c r="A51" s="46"/>
      <c r="B51" s="55"/>
      <c r="C51" s="56"/>
      <c r="D51" s="37"/>
      <c r="E51" s="224"/>
      <c r="F51" s="224"/>
      <c r="G51" s="224"/>
      <c r="H51" s="224"/>
    </row>
    <row r="52" spans="1:8" ht="14.25">
      <c r="A52" s="226"/>
      <c r="B52" s="227"/>
      <c r="C52" s="228"/>
      <c r="D52" s="229"/>
      <c r="E52" s="224"/>
      <c r="F52" s="224"/>
      <c r="G52" s="224"/>
      <c r="H52" s="224"/>
    </row>
    <row r="53" spans="1:8" ht="14.25">
      <c r="A53" s="226"/>
      <c r="B53" s="227"/>
      <c r="C53" s="228"/>
      <c r="D53" s="229"/>
      <c r="E53" s="224"/>
      <c r="F53" s="224"/>
      <c r="G53" s="224"/>
      <c r="H53" s="224"/>
    </row>
    <row r="54" spans="1:8" ht="14.25">
      <c r="A54" s="226"/>
      <c r="B54" s="227"/>
      <c r="C54" s="228"/>
      <c r="D54" s="229"/>
      <c r="E54" s="221"/>
      <c r="F54" s="221"/>
      <c r="G54" s="221"/>
      <c r="H54" s="221"/>
    </row>
    <row r="55" spans="1:8" ht="14.25">
      <c r="A55" s="46"/>
      <c r="B55" s="47"/>
      <c r="C55" s="56"/>
      <c r="D55" s="37"/>
      <c r="E55" s="224"/>
      <c r="F55" s="224"/>
      <c r="G55" s="224"/>
      <c r="H55" s="224"/>
    </row>
    <row r="56" spans="1:8" ht="14.25">
      <c r="A56" s="46"/>
      <c r="B56" s="47"/>
      <c r="C56" s="56"/>
      <c r="D56" s="37"/>
      <c r="E56" s="221"/>
      <c r="F56" s="221"/>
      <c r="G56" s="221"/>
      <c r="H56" s="221"/>
    </row>
    <row r="57" spans="1:8" ht="14.25">
      <c r="A57" s="46"/>
      <c r="B57" s="47"/>
      <c r="C57" s="56"/>
      <c r="D57" s="37"/>
      <c r="E57" s="221"/>
      <c r="F57" s="221"/>
      <c r="G57" s="221"/>
      <c r="H57" s="221"/>
    </row>
    <row r="58" spans="1:8" ht="14.25">
      <c r="A58" s="46"/>
      <c r="B58" s="82"/>
      <c r="C58" s="56"/>
      <c r="D58" s="37"/>
      <c r="E58" s="221"/>
      <c r="F58" s="221"/>
      <c r="G58" s="221"/>
      <c r="H58" s="221"/>
    </row>
    <row r="59" spans="1:8" ht="14.25">
      <c r="A59" s="46"/>
      <c r="B59" s="82"/>
      <c r="C59" s="56"/>
      <c r="D59" s="37"/>
      <c r="E59" s="221"/>
      <c r="F59" s="221"/>
      <c r="G59" s="221"/>
      <c r="H59" s="221"/>
    </row>
    <row r="60" spans="1:8" ht="14.25">
      <c r="A60" s="46"/>
      <c r="B60" s="82"/>
      <c r="C60" s="56"/>
      <c r="D60" s="37"/>
      <c r="E60" s="221"/>
      <c r="F60" s="221"/>
      <c r="G60" s="221"/>
      <c r="H60" s="221"/>
    </row>
    <row r="61" spans="1:8" ht="14.25">
      <c r="A61" s="46"/>
      <c r="B61" s="82"/>
      <c r="C61" s="56"/>
      <c r="D61" s="37"/>
      <c r="E61" s="221"/>
      <c r="F61" s="221"/>
      <c r="G61" s="221"/>
      <c r="H61" s="221"/>
    </row>
    <row r="62" spans="1:8" ht="14.25">
      <c r="A62" s="46"/>
      <c r="B62" s="47"/>
      <c r="C62" s="56"/>
      <c r="D62" s="37"/>
      <c r="E62" s="221"/>
      <c r="F62" s="221"/>
      <c r="G62" s="221"/>
      <c r="H62" s="221"/>
    </row>
    <row r="63" spans="1:8" ht="14.25">
      <c r="A63" s="46"/>
      <c r="B63" s="47"/>
      <c r="C63" s="56"/>
      <c r="D63" s="37"/>
      <c r="E63" s="221"/>
      <c r="F63" s="221"/>
      <c r="G63" s="221"/>
      <c r="H63" s="221"/>
    </row>
    <row r="64" spans="1:8" ht="14.25">
      <c r="A64" s="46"/>
      <c r="B64" s="47"/>
      <c r="C64" s="56"/>
      <c r="D64" s="37"/>
      <c r="E64" s="221"/>
      <c r="F64" s="221"/>
      <c r="G64" s="221"/>
      <c r="H64" s="221"/>
    </row>
    <row r="65" spans="1:8" ht="14.25">
      <c r="A65" s="46"/>
      <c r="B65" s="47"/>
      <c r="C65" s="56"/>
      <c r="D65" s="37"/>
      <c r="E65" s="221"/>
      <c r="F65" s="221"/>
      <c r="G65" s="221"/>
      <c r="H65" s="221"/>
    </row>
    <row r="66" spans="1:8" ht="14.25">
      <c r="A66" s="46"/>
      <c r="B66" s="47"/>
      <c r="C66" s="56"/>
      <c r="D66" s="37"/>
      <c r="E66" s="221"/>
      <c r="F66" s="221"/>
      <c r="G66" s="221"/>
      <c r="H66" s="221"/>
    </row>
    <row r="67" spans="1:8" ht="14.25">
      <c r="A67" s="46"/>
      <c r="B67" s="47"/>
      <c r="C67" s="56"/>
      <c r="D67" s="37"/>
      <c r="E67" s="221"/>
      <c r="F67" s="221"/>
      <c r="G67" s="221"/>
      <c r="H67" s="221"/>
    </row>
    <row r="68" spans="1:8" ht="14.25">
      <c r="A68" s="46"/>
      <c r="B68" s="47"/>
      <c r="C68" s="56"/>
      <c r="D68" s="37"/>
      <c r="E68" s="221"/>
      <c r="F68" s="221"/>
      <c r="G68" s="221"/>
      <c r="H68" s="221"/>
    </row>
    <row r="69" spans="1:8" ht="14.25">
      <c r="A69" s="46"/>
      <c r="B69" s="47"/>
      <c r="C69" s="56"/>
      <c r="D69" s="37"/>
      <c r="E69" s="221"/>
      <c r="F69" s="221"/>
      <c r="G69" s="221"/>
      <c r="H69" s="221"/>
    </row>
    <row r="70" spans="1:8" ht="14.25">
      <c r="A70" s="46"/>
      <c r="B70" s="82"/>
      <c r="C70" s="56"/>
      <c r="D70" s="37"/>
      <c r="E70" s="221"/>
      <c r="F70" s="221"/>
      <c r="G70" s="221"/>
      <c r="H70" s="221"/>
    </row>
    <row r="71" spans="1:8" ht="14.25">
      <c r="A71" s="46"/>
      <c r="B71" s="47"/>
      <c r="C71" s="56"/>
      <c r="D71" s="37"/>
      <c r="E71" s="221"/>
      <c r="F71" s="221"/>
      <c r="G71" s="221"/>
      <c r="H71" s="221"/>
    </row>
    <row r="72" spans="1:8" ht="14.25">
      <c r="A72" s="226"/>
      <c r="B72" s="227"/>
      <c r="C72" s="228"/>
      <c r="D72" s="229"/>
      <c r="E72" s="221"/>
      <c r="F72" s="221"/>
      <c r="G72" s="221"/>
      <c r="H72" s="221"/>
    </row>
    <row r="73" spans="1:8" ht="14.25" customHeight="1">
      <c r="A73" s="46"/>
      <c r="B73" s="82"/>
      <c r="C73" s="56"/>
      <c r="D73" s="37"/>
      <c r="E73" s="221"/>
      <c r="F73" s="221"/>
      <c r="G73" s="221"/>
      <c r="H73" s="221"/>
    </row>
    <row r="74" spans="1:8" ht="14.25" customHeight="1">
      <c r="A74" s="46"/>
      <c r="B74" s="82"/>
      <c r="C74" s="56"/>
      <c r="D74" s="37"/>
      <c r="E74" s="221"/>
      <c r="F74" s="221"/>
      <c r="G74" s="221"/>
      <c r="H74" s="221"/>
    </row>
    <row r="75" spans="1:8" ht="14.25">
      <c r="A75" s="46"/>
      <c r="B75" s="47"/>
      <c r="C75" s="56"/>
      <c r="D75" s="37"/>
      <c r="E75" s="221"/>
      <c r="F75" s="221"/>
      <c r="G75" s="221"/>
      <c r="H75" s="221"/>
    </row>
    <row r="76" spans="1:8" ht="14.25" customHeight="1">
      <c r="A76" s="46"/>
      <c r="B76" s="47"/>
      <c r="C76" s="56"/>
      <c r="D76" s="37"/>
      <c r="E76" s="221"/>
      <c r="F76" s="221"/>
      <c r="G76" s="221"/>
      <c r="H76" s="221"/>
    </row>
    <row r="77" spans="1:8" ht="14.25" customHeight="1">
      <c r="A77" s="226"/>
      <c r="B77" s="227"/>
      <c r="C77" s="228"/>
      <c r="D77" s="229"/>
      <c r="E77" s="221"/>
      <c r="F77" s="221"/>
      <c r="G77" s="221"/>
      <c r="H77" s="221"/>
    </row>
    <row r="78" spans="1:8" ht="14.25" customHeight="1">
      <c r="A78" s="226"/>
      <c r="B78" s="227"/>
      <c r="C78" s="228"/>
      <c r="D78" s="229"/>
      <c r="E78" s="221"/>
      <c r="F78" s="221"/>
      <c r="G78" s="221"/>
      <c r="H78" s="221"/>
    </row>
    <row r="79" spans="1:8" ht="14.25">
      <c r="A79" s="226"/>
      <c r="B79" s="227"/>
      <c r="C79" s="228"/>
      <c r="D79" s="229"/>
      <c r="E79" s="221"/>
      <c r="F79" s="221"/>
      <c r="G79" s="221"/>
      <c r="H79" s="221"/>
    </row>
    <row r="80" spans="1:8" ht="14.25">
      <c r="A80" s="230"/>
      <c r="B80" s="231"/>
      <c r="C80" s="228"/>
      <c r="D80" s="232"/>
      <c r="E80" s="221"/>
      <c r="F80" s="221"/>
      <c r="G80" s="221"/>
      <c r="H80" s="221"/>
    </row>
    <row r="81" spans="1:8" ht="14.25">
      <c r="A81" s="230"/>
      <c r="B81" s="231"/>
      <c r="C81" s="228"/>
      <c r="D81" s="232"/>
      <c r="E81" s="221"/>
      <c r="F81" s="221"/>
      <c r="G81" s="221"/>
      <c r="H81" s="221"/>
    </row>
    <row r="82" spans="1:8" ht="14.25">
      <c r="A82" s="230"/>
      <c r="B82" s="227"/>
      <c r="C82" s="228"/>
      <c r="D82" s="229"/>
      <c r="E82" s="221"/>
      <c r="F82" s="221"/>
      <c r="G82" s="221"/>
      <c r="H82" s="221"/>
    </row>
    <row r="83" spans="1:8" ht="14.25">
      <c r="A83" s="230"/>
      <c r="B83" s="227"/>
      <c r="C83" s="228"/>
      <c r="D83" s="229"/>
      <c r="E83" s="221"/>
      <c r="F83" s="221"/>
      <c r="G83" s="221"/>
      <c r="H83" s="221"/>
    </row>
    <row r="84" spans="1:8" ht="14.25">
      <c r="A84" s="230"/>
      <c r="B84" s="227"/>
      <c r="C84" s="228"/>
      <c r="D84" s="229"/>
      <c r="E84" s="221"/>
      <c r="F84" s="221"/>
      <c r="G84" s="221"/>
      <c r="H84" s="221"/>
    </row>
    <row r="85" spans="1:8" ht="14.25">
      <c r="A85" s="230"/>
      <c r="B85" s="227"/>
      <c r="C85" s="228"/>
      <c r="D85" s="229"/>
      <c r="E85" s="221"/>
      <c r="F85" s="221"/>
      <c r="G85" s="221"/>
      <c r="H85" s="221"/>
    </row>
    <row r="86" spans="1:8" ht="14.25">
      <c r="A86" s="46"/>
      <c r="B86" s="47"/>
      <c r="C86" s="56"/>
      <c r="D86" s="37"/>
      <c r="E86" s="221"/>
      <c r="F86" s="221"/>
      <c r="G86" s="221"/>
      <c r="H86" s="221"/>
    </row>
    <row r="87" spans="1:8" ht="14.25">
      <c r="A87" s="46"/>
      <c r="B87" s="55"/>
      <c r="C87" s="56"/>
      <c r="D87" s="37"/>
      <c r="E87" s="221"/>
      <c r="F87" s="221"/>
      <c r="G87" s="221"/>
      <c r="H87" s="221"/>
    </row>
    <row r="88" spans="1:8" ht="14.25">
      <c r="A88" s="46"/>
      <c r="B88" s="55"/>
      <c r="C88" s="56"/>
      <c r="D88" s="37"/>
      <c r="E88" s="221"/>
      <c r="F88" s="221"/>
      <c r="G88" s="221"/>
      <c r="H88" s="221"/>
    </row>
    <row r="89" spans="1:8" ht="14.25">
      <c r="A89" s="46"/>
      <c r="B89" s="47"/>
      <c r="C89" s="56"/>
      <c r="D89" s="37"/>
      <c r="E89" s="221"/>
      <c r="F89" s="221"/>
      <c r="G89" s="221"/>
      <c r="H89" s="221"/>
    </row>
  </sheetData>
  <sheetProtection selectLockedCells="1" selectUnlockedCells="1"/>
  <mergeCells count="87">
    <mergeCell ref="A2:H2"/>
    <mergeCell ref="E4:H4"/>
    <mergeCell ref="E5:H5"/>
    <mergeCell ref="E6:H6"/>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s>
  <printOptions/>
  <pageMargins left="0.9458333333333333" right="0.35555555555555557" top="1.8125" bottom="0.7875" header="1.575" footer="0.5118055555555555"/>
  <pageSetup horizontalDpi="300" verticalDpi="300" orientation="portrait" paperSize="9" scale="68"/>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A1:F43"/>
  <sheetViews>
    <sheetView workbookViewId="0" topLeftCell="A1">
      <selection activeCell="A1" activeCellId="1" sqref="H16 A1"/>
    </sheetView>
  </sheetViews>
  <sheetFormatPr defaultColWidth="11.421875" defaultRowHeight="12.75"/>
  <cols>
    <col min="1" max="1" width="3.28125" style="0" customWidth="1"/>
    <col min="2" max="2" width="12.7109375" style="0" customWidth="1"/>
    <col min="3" max="3" width="7.421875" style="0" customWidth="1"/>
    <col min="4" max="4" width="92.8515625" style="0" customWidth="1"/>
    <col min="5" max="5" width="12.421875" style="0" customWidth="1"/>
    <col min="6" max="6" width="14.57421875" style="0" customWidth="1"/>
    <col min="7" max="16384" width="11.57421875" style="0" customWidth="1"/>
  </cols>
  <sheetData>
    <row r="1" spans="1:6" ht="18.75">
      <c r="A1" s="233" t="s">
        <v>0</v>
      </c>
      <c r="B1" s="233"/>
      <c r="C1" s="233"/>
      <c r="D1" s="233"/>
      <c r="E1" s="233"/>
      <c r="F1" s="233"/>
    </row>
    <row r="2" spans="1:6" ht="14.25">
      <c r="A2" s="234" t="s">
        <v>617</v>
      </c>
      <c r="B2" s="234"/>
      <c r="C2" s="234"/>
      <c r="D2" s="234"/>
      <c r="E2" s="234"/>
      <c r="F2" s="234"/>
    </row>
    <row r="3" spans="1:6" ht="14.25">
      <c r="A3" s="234" t="s">
        <v>2</v>
      </c>
      <c r="B3" s="234"/>
      <c r="C3" s="234"/>
      <c r="D3" s="234"/>
      <c r="E3" s="234"/>
      <c r="F3" s="234"/>
    </row>
    <row r="4" spans="1:6" ht="14.25">
      <c r="A4" s="235" t="s">
        <v>3</v>
      </c>
      <c r="B4" s="235"/>
      <c r="C4" s="235"/>
      <c r="D4" s="235"/>
      <c r="E4" s="234"/>
      <c r="F4" s="234"/>
    </row>
    <row r="5" spans="1:6" ht="14.25">
      <c r="A5" s="236" t="s">
        <v>618</v>
      </c>
      <c r="B5" s="236"/>
      <c r="C5" s="236"/>
      <c r="D5" s="236"/>
      <c r="E5" s="236"/>
      <c r="F5" s="236"/>
    </row>
    <row r="6" spans="1:6" ht="15.75">
      <c r="A6" s="237" t="s">
        <v>5</v>
      </c>
      <c r="B6" s="237"/>
      <c r="C6" s="237"/>
      <c r="D6" s="237"/>
      <c r="E6" s="237"/>
      <c r="F6" s="237"/>
    </row>
    <row r="7" spans="1:6" ht="20.25">
      <c r="A7" s="238"/>
      <c r="B7" s="220" t="s">
        <v>7</v>
      </c>
      <c r="C7" s="220" t="s">
        <v>612</v>
      </c>
      <c r="D7" s="220" t="s">
        <v>619</v>
      </c>
      <c r="E7" s="239" t="s">
        <v>15</v>
      </c>
      <c r="F7" s="240" t="s">
        <v>620</v>
      </c>
    </row>
    <row r="8" spans="1:6" ht="15.75">
      <c r="A8" s="241"/>
      <c r="B8" s="242">
        <v>2</v>
      </c>
      <c r="C8" s="243">
        <v>1</v>
      </c>
      <c r="D8" s="244" t="s">
        <v>21</v>
      </c>
      <c r="E8" s="245">
        <v>2505.40611</v>
      </c>
      <c r="F8" s="246">
        <v>0.008223945432276381</v>
      </c>
    </row>
    <row r="9" spans="1:6" ht="14.25">
      <c r="A9" s="247"/>
      <c r="B9" s="242">
        <v>3</v>
      </c>
      <c r="C9" s="243">
        <v>2</v>
      </c>
      <c r="D9" s="248" t="s">
        <v>32</v>
      </c>
      <c r="E9" s="249">
        <v>6090.8220602</v>
      </c>
      <c r="F9" s="246">
        <v>0.0199930015580548</v>
      </c>
    </row>
    <row r="10" spans="1:6" ht="14.25">
      <c r="A10" s="247"/>
      <c r="B10" s="247">
        <v>4</v>
      </c>
      <c r="C10" s="250">
        <v>3</v>
      </c>
      <c r="D10" s="248" t="s">
        <v>47</v>
      </c>
      <c r="E10" s="249">
        <v>8417.6293458</v>
      </c>
      <c r="F10" s="246">
        <v>0.0276306999223322</v>
      </c>
    </row>
    <row r="11" spans="1:6" ht="14.25">
      <c r="A11" s="247"/>
      <c r="B11" s="242">
        <v>5</v>
      </c>
      <c r="C11" s="243">
        <v>4</v>
      </c>
      <c r="D11" s="248" t="s">
        <v>89</v>
      </c>
      <c r="E11" s="249">
        <v>750.52467</v>
      </c>
      <c r="F11" s="246">
        <v>0.0024635822140855403</v>
      </c>
    </row>
    <row r="12" spans="1:6" ht="14.25">
      <c r="A12" s="247"/>
      <c r="B12" s="242">
        <v>6</v>
      </c>
      <c r="C12" s="243">
        <v>5</v>
      </c>
      <c r="D12" s="248" t="s">
        <v>89</v>
      </c>
      <c r="E12" s="249">
        <v>438.1045486</v>
      </c>
      <c r="F12" s="246">
        <v>0.00143806941594729</v>
      </c>
    </row>
    <row r="13" spans="1:6" ht="14.25">
      <c r="A13" s="247"/>
      <c r="B13" s="247">
        <v>9</v>
      </c>
      <c r="C13" s="243">
        <v>6</v>
      </c>
      <c r="D13" s="248" t="s">
        <v>103</v>
      </c>
      <c r="E13" s="249">
        <v>6615.4289192</v>
      </c>
      <c r="F13" s="246">
        <v>0.0217150130773026</v>
      </c>
    </row>
    <row r="14" spans="1:6" ht="14.25">
      <c r="A14" s="247"/>
      <c r="B14" s="247">
        <v>10</v>
      </c>
      <c r="C14" s="243">
        <v>7</v>
      </c>
      <c r="D14" s="248" t="s">
        <v>110</v>
      </c>
      <c r="E14" s="249">
        <v>2970.1282675</v>
      </c>
      <c r="F14" s="246">
        <v>0.00974938661691919</v>
      </c>
    </row>
    <row r="15" spans="1:6" ht="14.25">
      <c r="A15" s="247"/>
      <c r="B15" s="247">
        <v>11</v>
      </c>
      <c r="C15" s="243">
        <v>8</v>
      </c>
      <c r="D15" s="248" t="s">
        <v>118</v>
      </c>
      <c r="E15" s="249">
        <v>1347.5054216</v>
      </c>
      <c r="F15" s="246">
        <v>0.00442315958786218</v>
      </c>
    </row>
    <row r="16" spans="1:6" ht="14.25">
      <c r="A16" s="247"/>
      <c r="B16" s="247">
        <v>12</v>
      </c>
      <c r="C16" s="243">
        <v>9</v>
      </c>
      <c r="D16" s="248" t="s">
        <v>128</v>
      </c>
      <c r="E16" s="249">
        <v>4984.3065</v>
      </c>
      <c r="F16" s="246">
        <v>0.016360886368933</v>
      </c>
    </row>
    <row r="17" spans="1:6" ht="14.25">
      <c r="A17" s="247"/>
      <c r="B17" s="247">
        <v>22</v>
      </c>
      <c r="C17" s="243">
        <v>10</v>
      </c>
      <c r="D17" s="248" t="s">
        <v>132</v>
      </c>
      <c r="E17" s="249">
        <v>15555.318716</v>
      </c>
      <c r="F17" s="246">
        <v>0.0510600224815655</v>
      </c>
    </row>
    <row r="18" spans="1:6" ht="14.25">
      <c r="A18" s="247"/>
      <c r="B18" s="247">
        <v>14</v>
      </c>
      <c r="C18" s="243">
        <v>11</v>
      </c>
      <c r="D18" s="248" t="s">
        <v>137</v>
      </c>
      <c r="E18" s="249">
        <v>21244.1718764</v>
      </c>
      <c r="F18" s="246">
        <v>0.0697335691679199</v>
      </c>
    </row>
    <row r="19" spans="1:6" ht="14.25">
      <c r="A19" s="247"/>
      <c r="B19" s="247">
        <v>15</v>
      </c>
      <c r="C19" s="243">
        <v>12</v>
      </c>
      <c r="D19" s="248" t="s">
        <v>144</v>
      </c>
      <c r="E19" s="249">
        <v>21263.482428</v>
      </c>
      <c r="F19" s="246">
        <v>0.069796955667215</v>
      </c>
    </row>
    <row r="20" spans="1:6" ht="14.25">
      <c r="A20" s="247"/>
      <c r="B20" s="247">
        <v>16</v>
      </c>
      <c r="C20" s="243">
        <v>13</v>
      </c>
      <c r="D20" s="248" t="s">
        <v>148</v>
      </c>
      <c r="E20" s="249">
        <v>23418.3257682</v>
      </c>
      <c r="F20" s="246">
        <v>0.0768701858210718</v>
      </c>
    </row>
    <row r="21" spans="1:6" ht="14.25">
      <c r="A21" s="247"/>
      <c r="B21" s="247">
        <v>17</v>
      </c>
      <c r="C21" s="243">
        <v>14</v>
      </c>
      <c r="D21" s="248" t="s">
        <v>158</v>
      </c>
      <c r="E21" s="249">
        <v>1502.092188</v>
      </c>
      <c r="F21" s="246">
        <v>0.00493058755586759</v>
      </c>
    </row>
    <row r="22" spans="1:6" ht="14.25">
      <c r="A22" s="247"/>
      <c r="B22" s="247">
        <v>18</v>
      </c>
      <c r="C22" s="243">
        <v>15</v>
      </c>
      <c r="D22" s="248" t="s">
        <v>165</v>
      </c>
      <c r="E22" s="249">
        <v>52889.523344</v>
      </c>
      <c r="F22" s="246">
        <v>0.17360880225528103</v>
      </c>
    </row>
    <row r="23" spans="1:6" ht="14.25">
      <c r="A23" s="247"/>
      <c r="B23" s="247" t="s">
        <v>181</v>
      </c>
      <c r="C23" s="243">
        <v>16</v>
      </c>
      <c r="D23" s="248" t="s">
        <v>182</v>
      </c>
      <c r="E23" s="249">
        <v>10430.88193</v>
      </c>
      <c r="F23" s="246">
        <v>0.03423916125232</v>
      </c>
    </row>
    <row r="24" spans="1:6" ht="14.25">
      <c r="A24" s="251"/>
      <c r="B24" s="252">
        <v>28</v>
      </c>
      <c r="C24" s="243">
        <v>17</v>
      </c>
      <c r="D24" s="253" t="s">
        <v>192</v>
      </c>
      <c r="E24" s="249">
        <v>3461.77256</v>
      </c>
      <c r="F24" s="246">
        <v>0.0113631991710884</v>
      </c>
    </row>
    <row r="25" spans="1:6" ht="14.25">
      <c r="A25" s="247"/>
      <c r="B25" s="247">
        <v>30</v>
      </c>
      <c r="C25" s="243">
        <v>18</v>
      </c>
      <c r="D25" s="248" t="s">
        <v>196</v>
      </c>
      <c r="E25" s="249">
        <v>5625.5875312</v>
      </c>
      <c r="F25" s="246">
        <v>0.0184658785242139</v>
      </c>
    </row>
    <row r="26" spans="1:6" ht="14.25">
      <c r="A26" s="247"/>
      <c r="B26" s="247">
        <v>26</v>
      </c>
      <c r="C26" s="243">
        <v>19</v>
      </c>
      <c r="D26" s="248" t="s">
        <v>212</v>
      </c>
      <c r="E26" s="249">
        <v>9051.686482</v>
      </c>
      <c r="F26" s="246">
        <v>0.029711979786798598</v>
      </c>
    </row>
    <row r="27" spans="1:6" ht="14.25">
      <c r="A27" s="247"/>
      <c r="B27" s="247">
        <v>32</v>
      </c>
      <c r="C27" s="243">
        <v>20</v>
      </c>
      <c r="D27" s="248" t="s">
        <v>219</v>
      </c>
      <c r="E27" s="249">
        <v>983.5422964</v>
      </c>
      <c r="F27" s="246">
        <v>0.00322845791093301</v>
      </c>
    </row>
    <row r="28" spans="1:6" ht="14.25">
      <c r="A28" s="247"/>
      <c r="B28" s="247">
        <v>24</v>
      </c>
      <c r="C28" s="243">
        <v>21</v>
      </c>
      <c r="D28" s="248" t="s">
        <v>223</v>
      </c>
      <c r="E28" s="249">
        <v>19797.1989125</v>
      </c>
      <c r="F28" s="246">
        <v>0.0649839093624312</v>
      </c>
    </row>
    <row r="29" spans="1:6" ht="14.25">
      <c r="A29" s="247"/>
      <c r="B29" s="247">
        <v>44</v>
      </c>
      <c r="C29" s="243">
        <v>22</v>
      </c>
      <c r="D29" s="248" t="s">
        <v>236</v>
      </c>
      <c r="E29" s="249">
        <v>8841.011874</v>
      </c>
      <c r="F29" s="246">
        <v>0.029020444600849002</v>
      </c>
    </row>
    <row r="30" spans="1:6" ht="15">
      <c r="A30" s="247"/>
      <c r="B30" s="254" t="s">
        <v>621</v>
      </c>
      <c r="C30" s="243">
        <v>23</v>
      </c>
      <c r="D30" s="248" t="s">
        <v>289</v>
      </c>
      <c r="E30" s="249">
        <v>6341.34867</v>
      </c>
      <c r="F30" s="246">
        <v>0.0208153501426235</v>
      </c>
    </row>
    <row r="31" spans="1:6" ht="14.25">
      <c r="A31" s="247"/>
      <c r="B31" s="247">
        <v>16</v>
      </c>
      <c r="C31" s="243">
        <v>24</v>
      </c>
      <c r="D31" s="248" t="s">
        <v>622</v>
      </c>
      <c r="E31" s="249">
        <v>32884.63051</v>
      </c>
      <c r="F31" s="246">
        <v>0.107943141750704</v>
      </c>
    </row>
    <row r="32" spans="1:6" ht="14.25">
      <c r="A32" s="247"/>
      <c r="B32" s="247">
        <v>41</v>
      </c>
      <c r="C32" s="243">
        <v>25</v>
      </c>
      <c r="D32" s="248" t="s">
        <v>623</v>
      </c>
      <c r="E32" s="249">
        <v>4578.17514</v>
      </c>
      <c r="F32" s="246">
        <v>0.0150277683049014</v>
      </c>
    </row>
    <row r="33" spans="1:6" ht="14.25">
      <c r="A33" s="247"/>
      <c r="B33" s="247">
        <v>43</v>
      </c>
      <c r="C33" s="243">
        <v>26</v>
      </c>
      <c r="D33" s="248" t="s">
        <v>624</v>
      </c>
      <c r="E33" s="249">
        <v>26990.65639</v>
      </c>
      <c r="F33" s="246">
        <v>0.0885962896181657</v>
      </c>
    </row>
    <row r="34" spans="1:6" ht="14.25">
      <c r="A34" s="247"/>
      <c r="B34" s="255">
        <v>30147</v>
      </c>
      <c r="C34" s="256">
        <v>27</v>
      </c>
      <c r="D34" s="257" t="s">
        <v>488</v>
      </c>
      <c r="E34" s="258">
        <v>1767.9824594</v>
      </c>
      <c r="F34" s="259">
        <v>0.00580336705226898</v>
      </c>
    </row>
    <row r="35" spans="1:6" ht="14.25">
      <c r="A35" s="247"/>
      <c r="B35" s="247">
        <v>55</v>
      </c>
      <c r="C35" s="243">
        <v>28</v>
      </c>
      <c r="D35" s="248" t="s">
        <v>498</v>
      </c>
      <c r="E35" s="249">
        <v>3900.4610552</v>
      </c>
      <c r="F35" s="246">
        <v>0.0128031853800676</v>
      </c>
    </row>
    <row r="36" spans="1:6" ht="15.75">
      <c r="A36" s="251"/>
      <c r="B36" s="251"/>
      <c r="C36" s="260"/>
      <c r="D36" s="261" t="s">
        <v>503</v>
      </c>
      <c r="E36" s="262">
        <v>304647.7059742</v>
      </c>
      <c r="F36" s="263">
        <v>1</v>
      </c>
    </row>
    <row r="37" spans="1:6" ht="15.75">
      <c r="A37" s="264"/>
      <c r="B37" s="264"/>
      <c r="C37" s="265"/>
      <c r="D37" s="266"/>
      <c r="E37" s="267"/>
      <c r="F37" s="268"/>
    </row>
    <row r="38" spans="1:6" ht="14.25">
      <c r="A38" s="264" t="s">
        <v>625</v>
      </c>
      <c r="B38" s="264"/>
      <c r="C38" s="264"/>
      <c r="D38" s="264"/>
      <c r="E38" s="264"/>
      <c r="F38" s="264"/>
    </row>
    <row r="39" spans="1:6" ht="15.75">
      <c r="A39" s="264"/>
      <c r="B39" s="264"/>
      <c r="C39" s="265"/>
      <c r="D39" s="266"/>
      <c r="E39" s="267"/>
      <c r="F39" s="268"/>
    </row>
    <row r="40" spans="1:6" ht="15.75">
      <c r="A40" s="264"/>
      <c r="B40" s="264"/>
      <c r="C40" s="265"/>
      <c r="D40" s="266"/>
      <c r="E40" s="267"/>
      <c r="F40" s="268"/>
    </row>
    <row r="41" spans="1:6" ht="15.75">
      <c r="A41" s="264"/>
      <c r="B41" s="264"/>
      <c r="C41" s="265"/>
      <c r="D41" s="266"/>
      <c r="E41" s="267"/>
      <c r="F41" s="268"/>
    </row>
    <row r="42" spans="1:6" ht="15.75">
      <c r="A42" s="264"/>
      <c r="B42" s="264"/>
      <c r="C42" s="265"/>
      <c r="D42" s="266"/>
      <c r="E42" s="267"/>
      <c r="F42" s="268"/>
    </row>
    <row r="43" spans="1:6" ht="15.75">
      <c r="A43" s="264"/>
      <c r="B43" s="264"/>
      <c r="C43" s="265"/>
      <c r="D43" s="266"/>
      <c r="E43" s="267"/>
      <c r="F43" s="268"/>
    </row>
  </sheetData>
  <sheetProtection selectLockedCells="1" selectUnlockedCells="1"/>
  <mergeCells count="7">
    <mergeCell ref="A1:F1"/>
    <mergeCell ref="A2:D2"/>
    <mergeCell ref="A3:D3"/>
    <mergeCell ref="A4:D4"/>
    <mergeCell ref="A5:D5"/>
    <mergeCell ref="A6:F6"/>
    <mergeCell ref="A38:F38"/>
  </mergeCells>
  <printOptions/>
  <pageMargins left="0.9458333333333333" right="0.35555555555555557" top="1.8125" bottom="0.7875" header="1.575" footer="0.5118055555555555"/>
  <pageSetup horizontalDpi="300" verticalDpi="300" orientation="portrait" paperSize="9" scale="68"/>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7637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cef</dc:creator>
  <cp:keywords/>
  <dc:description/>
  <cp:lastModifiedBy/>
  <cp:lastPrinted>2019-08-29T19:05:40Z</cp:lastPrinted>
  <dcterms:created xsi:type="dcterms:W3CDTF">2002-05-06T18:01:22Z</dcterms:created>
  <dcterms:modified xsi:type="dcterms:W3CDTF">2019-08-30T11:08:08Z</dcterms:modified>
  <cp:category/>
  <cp:version/>
  <cp:contentType/>
  <cp:contentStatus/>
  <cp:revision>745</cp:revision>
</cp:coreProperties>
</file>